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/>
  </bookViews>
  <sheets>
    <sheet name="2023" sheetId="22" r:id="rId1"/>
  </sheets>
  <definedNames>
    <definedName name="_xlnm.Print_Titles" localSheetId="0">'2023'!$3:$5</definedName>
    <definedName name="_xlnm.Print_Area" localSheetId="0">'2023'!$A$1:$V$109</definedName>
  </definedNames>
  <calcPr calcId="152511"/>
</workbook>
</file>

<file path=xl/calcChain.xml><?xml version="1.0" encoding="utf-8"?>
<calcChain xmlns="http://schemas.openxmlformats.org/spreadsheetml/2006/main">
  <c r="V67" i="22" l="1"/>
  <c r="S67" i="22"/>
  <c r="O67" i="22"/>
  <c r="V101" i="22"/>
  <c r="S101" i="22"/>
  <c r="O101" i="22"/>
  <c r="P47" i="22" l="1"/>
  <c r="M58" i="22"/>
  <c r="L58" i="22"/>
  <c r="E85" i="22" l="1"/>
  <c r="P63" i="22"/>
  <c r="E58" i="22"/>
  <c r="D58" i="22"/>
  <c r="F63" i="22"/>
  <c r="T18" i="22"/>
  <c r="Q63" i="22" l="1"/>
  <c r="R63" i="22"/>
  <c r="O63" i="22"/>
  <c r="N63" i="22"/>
  <c r="U63" i="22"/>
  <c r="S63" i="22"/>
  <c r="P87" i="22" l="1"/>
  <c r="P86" i="22"/>
  <c r="P85" i="22"/>
  <c r="P84" i="22"/>
  <c r="P83" i="22"/>
  <c r="P81" i="22"/>
  <c r="P80" i="22"/>
  <c r="P78" i="22"/>
  <c r="P75" i="22"/>
  <c r="P49" i="22"/>
  <c r="P48" i="22"/>
  <c r="P46" i="22"/>
  <c r="P45" i="22"/>
  <c r="P44" i="22"/>
  <c r="P43" i="22"/>
  <c r="P42" i="22"/>
  <c r="P41" i="22"/>
  <c r="P40" i="22"/>
  <c r="P39" i="22"/>
  <c r="P38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1" i="22"/>
  <c r="P20" i="22"/>
  <c r="P19" i="22"/>
  <c r="P17" i="22"/>
  <c r="P16" i="22"/>
  <c r="P13" i="22"/>
  <c r="P12" i="22"/>
  <c r="P11" i="22"/>
  <c r="P10" i="22"/>
  <c r="P8" i="22"/>
  <c r="P7" i="22"/>
  <c r="K92" i="22"/>
  <c r="K91" i="22" s="1"/>
  <c r="K88" i="22"/>
  <c r="K82" i="22"/>
  <c r="K74" i="22"/>
  <c r="K69" i="22"/>
  <c r="K67" i="22"/>
  <c r="K101" i="22" s="1"/>
  <c r="K66" i="22"/>
  <c r="K100" i="22" s="1"/>
  <c r="K58" i="22"/>
  <c r="K70" i="22" s="1"/>
  <c r="K104" i="22" s="1"/>
  <c r="K37" i="22"/>
  <c r="K22" i="22"/>
  <c r="K18" i="22"/>
  <c r="K15" i="22"/>
  <c r="K9" i="22"/>
  <c r="K103" i="22" l="1"/>
  <c r="K14" i="22"/>
  <c r="K68" i="22"/>
  <c r="K65" i="22" s="1"/>
  <c r="K102" i="22"/>
  <c r="K50" i="22"/>
  <c r="K99" i="22"/>
  <c r="K95" i="22"/>
  <c r="D15" i="22"/>
  <c r="T15" i="22"/>
  <c r="T14" i="22" s="1"/>
  <c r="M15" i="22"/>
  <c r="L15" i="22"/>
  <c r="J15" i="22"/>
  <c r="I15" i="22"/>
  <c r="H15" i="22"/>
  <c r="G15" i="22"/>
  <c r="E15" i="22"/>
  <c r="P15" i="22" s="1"/>
  <c r="K72" i="22" l="1"/>
  <c r="K97" i="22"/>
  <c r="K106" i="22" s="1"/>
  <c r="F15" i="22"/>
  <c r="V15" i="22" s="1"/>
  <c r="R15" i="22" l="1"/>
  <c r="U15" i="22"/>
  <c r="N15" i="22"/>
  <c r="O15" i="22"/>
  <c r="S15" i="22"/>
  <c r="Q15" i="22"/>
  <c r="F54" i="22" l="1"/>
  <c r="N54" i="22"/>
  <c r="P53" i="22"/>
  <c r="P54" i="22"/>
  <c r="P67" i="22"/>
  <c r="M67" i="22"/>
  <c r="L67" i="22"/>
  <c r="J67" i="22"/>
  <c r="I67" i="22"/>
  <c r="H67" i="22"/>
  <c r="G67" i="22"/>
  <c r="E67" i="22"/>
  <c r="U54" i="22" l="1"/>
  <c r="O54" i="22"/>
  <c r="S54" i="22"/>
  <c r="R54" i="22"/>
  <c r="Q54" i="22"/>
  <c r="J101" i="22"/>
  <c r="J92" i="22"/>
  <c r="J91" i="22"/>
  <c r="J82" i="22"/>
  <c r="J74" i="22"/>
  <c r="J88" i="22" s="1"/>
  <c r="J95" i="22" s="1"/>
  <c r="J69" i="22"/>
  <c r="J103" i="22" s="1"/>
  <c r="J102" i="22" s="1"/>
  <c r="J66" i="22"/>
  <c r="J100" i="22" s="1"/>
  <c r="J58" i="22"/>
  <c r="J70" i="22" s="1"/>
  <c r="J104" i="22" s="1"/>
  <c r="J37" i="22"/>
  <c r="J22" i="22"/>
  <c r="J18" i="22"/>
  <c r="J14" i="22" s="1"/>
  <c r="J9" i="22"/>
  <c r="J50" i="22" l="1"/>
  <c r="J68" i="22"/>
  <c r="J65" i="22" s="1"/>
  <c r="J99" i="22"/>
  <c r="J72" i="22" l="1"/>
  <c r="J97" i="22"/>
  <c r="J106" i="22" s="1"/>
  <c r="I101" i="22"/>
  <c r="I92" i="22"/>
  <c r="I91" i="22" s="1"/>
  <c r="I82" i="22"/>
  <c r="I74" i="22"/>
  <c r="I88" i="22" s="1"/>
  <c r="I69" i="22"/>
  <c r="I66" i="22"/>
  <c r="I100" i="22" s="1"/>
  <c r="I58" i="22"/>
  <c r="I70" i="22" s="1"/>
  <c r="I104" i="22" s="1"/>
  <c r="I37" i="22"/>
  <c r="I22" i="22"/>
  <c r="I18" i="22"/>
  <c r="I14" i="22" s="1"/>
  <c r="I9" i="22"/>
  <c r="I68" i="22" l="1"/>
  <c r="I65" i="22" s="1"/>
  <c r="I95" i="22"/>
  <c r="I103" i="22"/>
  <c r="I102" i="22" s="1"/>
  <c r="I99" i="22" s="1"/>
  <c r="I50" i="22"/>
  <c r="I72" i="22" s="1"/>
  <c r="F7" i="22"/>
  <c r="Q7" i="22" s="1"/>
  <c r="Y7" i="22"/>
  <c r="Z7" i="22"/>
  <c r="A8" i="22"/>
  <c r="F8" i="22"/>
  <c r="Q8" i="22" s="1"/>
  <c r="Y8" i="22"/>
  <c r="Z8" i="22" s="1"/>
  <c r="D9" i="22"/>
  <c r="E9" i="22"/>
  <c r="P9" i="22" s="1"/>
  <c r="G9" i="22"/>
  <c r="H9" i="22"/>
  <c r="L9" i="22"/>
  <c r="M9" i="22"/>
  <c r="T9" i="22"/>
  <c r="F10" i="22"/>
  <c r="N10" i="22" s="1"/>
  <c r="F11" i="22"/>
  <c r="F12" i="22"/>
  <c r="O12" i="22" s="1"/>
  <c r="F13" i="22"/>
  <c r="R13" i="22" s="1"/>
  <c r="F16" i="22"/>
  <c r="Q16" i="22" s="1"/>
  <c r="W16" i="22"/>
  <c r="F17" i="22"/>
  <c r="R17" i="22" s="1"/>
  <c r="D18" i="22"/>
  <c r="D14" i="22" s="1"/>
  <c r="E18" i="22"/>
  <c r="P18" i="22" s="1"/>
  <c r="G18" i="22"/>
  <c r="G14" i="22" s="1"/>
  <c r="H18" i="22"/>
  <c r="H14" i="22" s="1"/>
  <c r="L18" i="22"/>
  <c r="L14" i="22" s="1"/>
  <c r="M18" i="22"/>
  <c r="M14" i="22" s="1"/>
  <c r="F19" i="22"/>
  <c r="F20" i="22"/>
  <c r="S20" i="22" s="1"/>
  <c r="F21" i="22"/>
  <c r="N21" i="22" s="1"/>
  <c r="D22" i="22"/>
  <c r="E22" i="22"/>
  <c r="P22" i="22" s="1"/>
  <c r="G22" i="22"/>
  <c r="H22" i="22"/>
  <c r="L22" i="22"/>
  <c r="M22" i="22"/>
  <c r="T22" i="22"/>
  <c r="W22" i="22"/>
  <c r="F23" i="22"/>
  <c r="N23" i="22" s="1"/>
  <c r="F24" i="22"/>
  <c r="Q24" i="22" s="1"/>
  <c r="F25" i="22"/>
  <c r="N25" i="22" s="1"/>
  <c r="F26" i="22"/>
  <c r="O26" i="22" s="1"/>
  <c r="F27" i="22"/>
  <c r="Q27" i="22" s="1"/>
  <c r="F28" i="22"/>
  <c r="S28" i="22" s="1"/>
  <c r="A29" i="22"/>
  <c r="A30" i="22" s="1"/>
  <c r="A31" i="22" s="1"/>
  <c r="A32" i="22" s="1"/>
  <c r="A33" i="22" s="1"/>
  <c r="A34" i="22" s="1"/>
  <c r="F29" i="22"/>
  <c r="O29" i="22" s="1"/>
  <c r="F30" i="22"/>
  <c r="Q30" i="22" s="1"/>
  <c r="F31" i="22"/>
  <c r="N31" i="22" s="1"/>
  <c r="F32" i="22"/>
  <c r="Q32" i="22" s="1"/>
  <c r="F33" i="22"/>
  <c r="R33" i="22" s="1"/>
  <c r="F34" i="22"/>
  <c r="N34" i="22" s="1"/>
  <c r="F36" i="22"/>
  <c r="S36" i="22" s="1"/>
  <c r="D37" i="22"/>
  <c r="E37" i="22"/>
  <c r="G37" i="22"/>
  <c r="H37" i="22"/>
  <c r="L37" i="22"/>
  <c r="M37" i="22"/>
  <c r="T37" i="22"/>
  <c r="F38" i="22"/>
  <c r="N38" i="22" s="1"/>
  <c r="F39" i="22"/>
  <c r="V39" i="22" s="1"/>
  <c r="W39" i="22" s="1"/>
  <c r="F40" i="22"/>
  <c r="U40" i="22" s="1"/>
  <c r="F41" i="22"/>
  <c r="N41" i="22" s="1"/>
  <c r="F42" i="22"/>
  <c r="R42" i="22" s="1"/>
  <c r="A43" i="22"/>
  <c r="A44" i="22" s="1"/>
  <c r="A45" i="22" s="1"/>
  <c r="A46" i="22" s="1"/>
  <c r="A47" i="22" s="1"/>
  <c r="A48" i="22" s="1"/>
  <c r="A49" i="22" s="1"/>
  <c r="F43" i="22"/>
  <c r="V43" i="22" s="1"/>
  <c r="W43" i="22" s="1"/>
  <c r="F44" i="22"/>
  <c r="U44" i="22" s="1"/>
  <c r="F45" i="22"/>
  <c r="U45" i="22" s="1"/>
  <c r="F46" i="22"/>
  <c r="N46" i="22" s="1"/>
  <c r="F47" i="22"/>
  <c r="R47" i="22" s="1"/>
  <c r="F48" i="22"/>
  <c r="F49" i="22"/>
  <c r="S49" i="22" s="1"/>
  <c r="AA50" i="22"/>
  <c r="F51" i="22"/>
  <c r="P51" i="22"/>
  <c r="P66" i="22" s="1"/>
  <c r="P100" i="22" s="1"/>
  <c r="A52" i="22"/>
  <c r="A53" i="22" s="1"/>
  <c r="F52" i="22"/>
  <c r="O52" i="22" s="1"/>
  <c r="P52" i="22"/>
  <c r="P69" i="22" s="1"/>
  <c r="F53" i="22"/>
  <c r="P101" i="22"/>
  <c r="F55" i="22"/>
  <c r="N55" i="22" s="1"/>
  <c r="P55" i="22"/>
  <c r="F56" i="22"/>
  <c r="P56" i="22"/>
  <c r="F57" i="22"/>
  <c r="S57" i="22" s="1"/>
  <c r="P57" i="22"/>
  <c r="D70" i="22"/>
  <c r="D104" i="22" s="1"/>
  <c r="E70" i="22"/>
  <c r="E104" i="22" s="1"/>
  <c r="G58" i="22"/>
  <c r="H58" i="22"/>
  <c r="H70" i="22" s="1"/>
  <c r="H104" i="22" s="1"/>
  <c r="L70" i="22"/>
  <c r="M70" i="22"/>
  <c r="M104" i="22" s="1"/>
  <c r="T58" i="22"/>
  <c r="T70" i="22" s="1"/>
  <c r="T104" i="22" s="1"/>
  <c r="F59" i="22"/>
  <c r="P59" i="22"/>
  <c r="F60" i="22"/>
  <c r="U60" i="22" s="1"/>
  <c r="P60" i="22"/>
  <c r="F61" i="22"/>
  <c r="P61" i="22"/>
  <c r="F62" i="22"/>
  <c r="V62" i="22" s="1"/>
  <c r="P62" i="22"/>
  <c r="D66" i="22"/>
  <c r="D100" i="22" s="1"/>
  <c r="E66" i="22"/>
  <c r="E100" i="22" s="1"/>
  <c r="G66" i="22"/>
  <c r="G100" i="22" s="1"/>
  <c r="H66" i="22"/>
  <c r="H100" i="22" s="1"/>
  <c r="L66" i="22"/>
  <c r="L100" i="22" s="1"/>
  <c r="M66" i="22"/>
  <c r="M100" i="22" s="1"/>
  <c r="D67" i="22"/>
  <c r="D101" i="22" s="1"/>
  <c r="H101" i="22"/>
  <c r="L101" i="22"/>
  <c r="M101" i="22"/>
  <c r="T67" i="22"/>
  <c r="T101" i="22" s="1"/>
  <c r="D69" i="22"/>
  <c r="E69" i="22"/>
  <c r="G69" i="22"/>
  <c r="H69" i="22"/>
  <c r="L69" i="22"/>
  <c r="M69" i="22"/>
  <c r="T69" i="22"/>
  <c r="D74" i="22"/>
  <c r="D88" i="22" s="1"/>
  <c r="G74" i="22"/>
  <c r="H74" i="22"/>
  <c r="H88" i="22" s="1"/>
  <c r="L74" i="22"/>
  <c r="L88" i="22" s="1"/>
  <c r="M74" i="22"/>
  <c r="M88" i="22" s="1"/>
  <c r="T74" i="22"/>
  <c r="T88" i="22" s="1"/>
  <c r="F75" i="22"/>
  <c r="N75" i="22" s="1"/>
  <c r="P74" i="22"/>
  <c r="F76" i="22"/>
  <c r="N76" i="22" s="1"/>
  <c r="F77" i="22"/>
  <c r="U77" i="22" s="1"/>
  <c r="F78" i="22"/>
  <c r="Q78" i="22" s="1"/>
  <c r="F79" i="22"/>
  <c r="N79" i="22" s="1"/>
  <c r="F80" i="22"/>
  <c r="U80" i="22" s="1"/>
  <c r="A81" i="22"/>
  <c r="A82" i="22" s="1"/>
  <c r="F81" i="22"/>
  <c r="R81" i="22" s="1"/>
  <c r="D82" i="22"/>
  <c r="E82" i="22"/>
  <c r="G82" i="22"/>
  <c r="H82" i="22"/>
  <c r="L82" i="22"/>
  <c r="M82" i="22"/>
  <c r="T82" i="22"/>
  <c r="F83" i="22"/>
  <c r="Q83" i="22" s="1"/>
  <c r="F84" i="22"/>
  <c r="F85" i="22"/>
  <c r="F86" i="22"/>
  <c r="S86" i="22" s="1"/>
  <c r="F87" i="22"/>
  <c r="N87" i="22" s="1"/>
  <c r="F89" i="22"/>
  <c r="O89" i="22" s="1"/>
  <c r="P89" i="22"/>
  <c r="P92" i="22" s="1"/>
  <c r="P91" i="22" s="1"/>
  <c r="F90" i="22"/>
  <c r="D92" i="22"/>
  <c r="D91" i="22" s="1"/>
  <c r="E92" i="22"/>
  <c r="E91" i="22" s="1"/>
  <c r="G92" i="22"/>
  <c r="G91" i="22" s="1"/>
  <c r="H92" i="22"/>
  <c r="H91" i="22" s="1"/>
  <c r="L92" i="22"/>
  <c r="L91" i="22" s="1"/>
  <c r="M92" i="22"/>
  <c r="M91" i="22" s="1"/>
  <c r="T92" i="22"/>
  <c r="T91" i="22" s="1"/>
  <c r="F93" i="22"/>
  <c r="N93" i="22" s="1"/>
  <c r="T100" i="22"/>
  <c r="F35" i="22"/>
  <c r="N84" i="22" l="1"/>
  <c r="S84" i="22"/>
  <c r="O84" i="22"/>
  <c r="G103" i="22"/>
  <c r="S35" i="22"/>
  <c r="R35" i="22"/>
  <c r="O35" i="22"/>
  <c r="M50" i="22"/>
  <c r="M97" i="22" s="1"/>
  <c r="D103" i="22"/>
  <c r="D102" i="22" s="1"/>
  <c r="D99" i="22" s="1"/>
  <c r="Q51" i="22"/>
  <c r="P37" i="22"/>
  <c r="A54" i="22"/>
  <c r="A55" i="22" s="1"/>
  <c r="A56" i="22" s="1"/>
  <c r="A57" i="22" s="1"/>
  <c r="A58" i="22" s="1"/>
  <c r="R19" i="22"/>
  <c r="V19" i="22"/>
  <c r="N85" i="22"/>
  <c r="O85" i="22"/>
  <c r="V85" i="22"/>
  <c r="N49" i="22"/>
  <c r="L50" i="22"/>
  <c r="E14" i="22"/>
  <c r="P14" i="22" s="1"/>
  <c r="Q61" i="22"/>
  <c r="V61" i="22"/>
  <c r="R11" i="22"/>
  <c r="O11" i="22"/>
  <c r="Q53" i="22"/>
  <c r="U53" i="22"/>
  <c r="P58" i="22"/>
  <c r="P70" i="22" s="1"/>
  <c r="P104" i="22" s="1"/>
  <c r="N44" i="22"/>
  <c r="N30" i="22"/>
  <c r="N29" i="22"/>
  <c r="Y27" i="22"/>
  <c r="Q11" i="22"/>
  <c r="N11" i="22"/>
  <c r="N13" i="22"/>
  <c r="N8" i="22"/>
  <c r="N39" i="22"/>
  <c r="N33" i="22"/>
  <c r="T50" i="22"/>
  <c r="Y48" i="22" s="1"/>
  <c r="O40" i="22"/>
  <c r="O43" i="22"/>
  <c r="N40" i="22"/>
  <c r="N36" i="22"/>
  <c r="Q81" i="22"/>
  <c r="V86" i="22"/>
  <c r="N86" i="22"/>
  <c r="N80" i="22"/>
  <c r="O30" i="22"/>
  <c r="I97" i="22"/>
  <c r="I106" i="22" s="1"/>
  <c r="H50" i="22"/>
  <c r="Q62" i="22"/>
  <c r="Q56" i="22"/>
  <c r="R55" i="22"/>
  <c r="L103" i="22"/>
  <c r="N62" i="22"/>
  <c r="O57" i="22"/>
  <c r="S34" i="22"/>
  <c r="U33" i="22"/>
  <c r="N32" i="22"/>
  <c r="U31" i="22"/>
  <c r="V27" i="22"/>
  <c r="U27" i="22"/>
  <c r="R27" i="22"/>
  <c r="O27" i="22"/>
  <c r="N27" i="22"/>
  <c r="N26" i="22"/>
  <c r="O24" i="22"/>
  <c r="N24" i="22"/>
  <c r="F18" i="22"/>
  <c r="R18" i="22" s="1"/>
  <c r="N19" i="22"/>
  <c r="F9" i="22"/>
  <c r="S9" i="22" s="1"/>
  <c r="V11" i="22"/>
  <c r="O7" i="22"/>
  <c r="X58" i="22"/>
  <c r="T68" i="22"/>
  <c r="T65" i="22" s="1"/>
  <c r="Q77" i="22"/>
  <c r="O62" i="22"/>
  <c r="N60" i="22"/>
  <c r="V55" i="22"/>
  <c r="N52" i="22"/>
  <c r="S29" i="22"/>
  <c r="V33" i="22"/>
  <c r="O32" i="22"/>
  <c r="U30" i="22"/>
  <c r="F22" i="22"/>
  <c r="R22" i="22" s="1"/>
  <c r="V17" i="22"/>
  <c r="U17" i="22"/>
  <c r="U16" i="22"/>
  <c r="O17" i="22"/>
  <c r="O16" i="22"/>
  <c r="N17" i="22"/>
  <c r="N16" i="22"/>
  <c r="U12" i="22"/>
  <c r="V13" i="22"/>
  <c r="U13" i="22"/>
  <c r="N12" i="22"/>
  <c r="O8" i="22"/>
  <c r="N7" i="22"/>
  <c r="V8" i="22"/>
  <c r="S8" i="22"/>
  <c r="N78" i="22"/>
  <c r="V20" i="22"/>
  <c r="U19" i="22"/>
  <c r="S33" i="22"/>
  <c r="U20" i="22"/>
  <c r="S19" i="22"/>
  <c r="S13" i="22"/>
  <c r="V7" i="22"/>
  <c r="Q33" i="22"/>
  <c r="V32" i="22"/>
  <c r="W32" i="22" s="1"/>
  <c r="U21" i="22"/>
  <c r="Q19" i="22"/>
  <c r="Q13" i="22"/>
  <c r="U7" i="22"/>
  <c r="U62" i="22"/>
  <c r="U32" i="22"/>
  <c r="S27" i="22"/>
  <c r="U26" i="22"/>
  <c r="V24" i="22"/>
  <c r="Q21" i="22"/>
  <c r="O20" i="22"/>
  <c r="S17" i="22"/>
  <c r="S7" i="22"/>
  <c r="S62" i="22"/>
  <c r="O33" i="22"/>
  <c r="U29" i="22"/>
  <c r="U24" i="22"/>
  <c r="N20" i="22"/>
  <c r="O19" i="22"/>
  <c r="Q17" i="22"/>
  <c r="V16" i="22"/>
  <c r="O13" i="22"/>
  <c r="U8" i="22"/>
  <c r="F67" i="22"/>
  <c r="U67" i="22" s="1"/>
  <c r="D50" i="22"/>
  <c r="D97" i="22" s="1"/>
  <c r="S25" i="22"/>
  <c r="S10" i="22"/>
  <c r="S31" i="22"/>
  <c r="R25" i="22"/>
  <c r="S12" i="22"/>
  <c r="R10" i="22"/>
  <c r="R31" i="22"/>
  <c r="R29" i="22"/>
  <c r="R26" i="22"/>
  <c r="Q25" i="22"/>
  <c r="Q23" i="22"/>
  <c r="Q10" i="22"/>
  <c r="Q26" i="22"/>
  <c r="S24" i="22"/>
  <c r="R20" i="22"/>
  <c r="V34" i="22"/>
  <c r="O34" i="22"/>
  <c r="R32" i="22"/>
  <c r="R30" i="22"/>
  <c r="V28" i="22"/>
  <c r="W28" i="22" s="1"/>
  <c r="O28" i="22"/>
  <c r="V25" i="22"/>
  <c r="W25" i="22" s="1"/>
  <c r="O25" i="22"/>
  <c r="R24" i="22"/>
  <c r="V23" i="22"/>
  <c r="O23" i="22"/>
  <c r="Q20" i="22"/>
  <c r="R16" i="22"/>
  <c r="F14" i="22"/>
  <c r="S11" i="22"/>
  <c r="V10" i="22"/>
  <c r="O10" i="22"/>
  <c r="R8" i="22"/>
  <c r="R7" i="22"/>
  <c r="S23" i="22"/>
  <c r="R34" i="22"/>
  <c r="R28" i="22"/>
  <c r="S26" i="22"/>
  <c r="R23" i="22"/>
  <c r="X22" i="22"/>
  <c r="Q34" i="22"/>
  <c r="Q28" i="22"/>
  <c r="Y25" i="22"/>
  <c r="R12" i="22"/>
  <c r="S32" i="22"/>
  <c r="Q31" i="22"/>
  <c r="S30" i="22"/>
  <c r="Q29" i="22"/>
  <c r="S16" i="22"/>
  <c r="Q12" i="22"/>
  <c r="U11" i="22"/>
  <c r="U34" i="22"/>
  <c r="V31" i="22"/>
  <c r="V29" i="22"/>
  <c r="U28" i="22"/>
  <c r="N28" i="22"/>
  <c r="V26" i="22"/>
  <c r="U25" i="22"/>
  <c r="U23" i="22"/>
  <c r="X16" i="22"/>
  <c r="V12" i="22"/>
  <c r="U10" i="22"/>
  <c r="U86" i="22"/>
  <c r="F74" i="22"/>
  <c r="U74" i="22" s="1"/>
  <c r="U55" i="22"/>
  <c r="U38" i="22"/>
  <c r="Q86" i="22"/>
  <c r="R61" i="22"/>
  <c r="Q49" i="22"/>
  <c r="R48" i="22"/>
  <c r="O47" i="22"/>
  <c r="U42" i="22"/>
  <c r="S40" i="22"/>
  <c r="O38" i="22"/>
  <c r="O86" i="22"/>
  <c r="N83" i="22"/>
  <c r="F82" i="22"/>
  <c r="S82" i="22" s="1"/>
  <c r="O78" i="22"/>
  <c r="O60" i="22"/>
  <c r="O55" i="22"/>
  <c r="N51" i="22"/>
  <c r="V47" i="22"/>
  <c r="N47" i="22"/>
  <c r="N45" i="22"/>
  <c r="Q40" i="22"/>
  <c r="O39" i="22"/>
  <c r="O36" i="22"/>
  <c r="U47" i="22"/>
  <c r="S47" i="22"/>
  <c r="U83" i="22"/>
  <c r="V60" i="22"/>
  <c r="U49" i="22"/>
  <c r="Q47" i="22"/>
  <c r="V36" i="22"/>
  <c r="N77" i="22"/>
  <c r="R75" i="22"/>
  <c r="S60" i="22"/>
  <c r="R59" i="22"/>
  <c r="N57" i="22"/>
  <c r="S55" i="22"/>
  <c r="N53" i="22"/>
  <c r="R49" i="22"/>
  <c r="N48" i="22"/>
  <c r="V40" i="22"/>
  <c r="S39" i="22"/>
  <c r="D95" i="22"/>
  <c r="E68" i="22"/>
  <c r="E65" i="22" s="1"/>
  <c r="G88" i="22"/>
  <c r="U75" i="22"/>
  <c r="R56" i="22"/>
  <c r="U51" i="22"/>
  <c r="V78" i="22"/>
  <c r="Q89" i="22"/>
  <c r="S45" i="22"/>
  <c r="S44" i="22"/>
  <c r="R43" i="22"/>
  <c r="Q55" i="22"/>
  <c r="Q45" i="22"/>
  <c r="R44" i="22"/>
  <c r="U43" i="22"/>
  <c r="O42" i="22"/>
  <c r="Q38" i="22"/>
  <c r="G101" i="22"/>
  <c r="F101" i="22" s="1"/>
  <c r="Q84" i="22"/>
  <c r="O75" i="22"/>
  <c r="Q59" i="22"/>
  <c r="L68" i="22"/>
  <c r="L65" i="22" s="1"/>
  <c r="O51" i="22"/>
  <c r="R46" i="22"/>
  <c r="O45" i="22"/>
  <c r="S43" i="22"/>
  <c r="V42" i="22"/>
  <c r="N42" i="22"/>
  <c r="V38" i="22"/>
  <c r="W38" i="22" s="1"/>
  <c r="S42" i="22"/>
  <c r="Q35" i="22"/>
  <c r="N89" i="22"/>
  <c r="Q85" i="22"/>
  <c r="V75" i="22"/>
  <c r="M68" i="22"/>
  <c r="M65" i="22" s="1"/>
  <c r="F66" i="22"/>
  <c r="O66" i="22" s="1"/>
  <c r="N43" i="22"/>
  <c r="Q42" i="22"/>
  <c r="F91" i="22"/>
  <c r="U91" i="22" s="1"/>
  <c r="U48" i="22"/>
  <c r="S38" i="22"/>
  <c r="T103" i="22"/>
  <c r="T102" i="22" s="1"/>
  <c r="T99" i="22" s="1"/>
  <c r="R41" i="22"/>
  <c r="R87" i="22"/>
  <c r="Q75" i="22"/>
  <c r="Q48" i="22"/>
  <c r="Q43" i="22"/>
  <c r="L95" i="22"/>
  <c r="V84" i="22"/>
  <c r="U85" i="22"/>
  <c r="S85" i="22"/>
  <c r="U78" i="22"/>
  <c r="S51" i="22"/>
  <c r="F92" i="22"/>
  <c r="U92" i="22" s="1"/>
  <c r="R85" i="22"/>
  <c r="U84" i="22"/>
  <c r="S78" i="22"/>
  <c r="R51" i="22"/>
  <c r="S48" i="22"/>
  <c r="R38" i="22"/>
  <c r="N35" i="22"/>
  <c r="M103" i="22"/>
  <c r="M102" i="22" s="1"/>
  <c r="M99" i="22" s="1"/>
  <c r="P88" i="22"/>
  <c r="S75" i="22"/>
  <c r="Q60" i="22"/>
  <c r="R60" i="22"/>
  <c r="F58" i="22"/>
  <c r="G70" i="22"/>
  <c r="G68" i="22" s="1"/>
  <c r="F37" i="22"/>
  <c r="P103" i="22"/>
  <c r="Q93" i="22"/>
  <c r="U93" i="22"/>
  <c r="R52" i="22"/>
  <c r="Q52" i="22"/>
  <c r="E103" i="22"/>
  <c r="E102" i="22" s="1"/>
  <c r="T95" i="22"/>
  <c r="H103" i="22"/>
  <c r="H102" i="22" s="1"/>
  <c r="H99" i="22" s="1"/>
  <c r="H68" i="22"/>
  <c r="H65" i="22" s="1"/>
  <c r="N61" i="22"/>
  <c r="U61" i="22"/>
  <c r="O61" i="22"/>
  <c r="N59" i="22"/>
  <c r="U59" i="22"/>
  <c r="O59" i="22"/>
  <c r="V59" i="22"/>
  <c r="N56" i="22"/>
  <c r="U56" i="22"/>
  <c r="O56" i="22"/>
  <c r="V56" i="22"/>
  <c r="U52" i="22"/>
  <c r="Q46" i="22"/>
  <c r="O46" i="22"/>
  <c r="V46" i="22"/>
  <c r="S41" i="22"/>
  <c r="R40" i="22"/>
  <c r="E101" i="22"/>
  <c r="F100" i="22"/>
  <c r="S89" i="22"/>
  <c r="S81" i="22"/>
  <c r="Q76" i="22"/>
  <c r="U76" i="22"/>
  <c r="V76" i="22"/>
  <c r="D68" i="22"/>
  <c r="D65" i="22" s="1"/>
  <c r="R62" i="22"/>
  <c r="R57" i="22"/>
  <c r="Q57" i="22"/>
  <c r="S52" i="22"/>
  <c r="U46" i="22"/>
  <c r="R39" i="22"/>
  <c r="Q39" i="22"/>
  <c r="R36" i="22"/>
  <c r="Q36" i="22"/>
  <c r="L104" i="22"/>
  <c r="R89" i="22"/>
  <c r="H95" i="22"/>
  <c r="R78" i="22"/>
  <c r="E74" i="22"/>
  <c r="F69" i="22"/>
  <c r="S61" i="22"/>
  <c r="S59" i="22"/>
  <c r="U57" i="22"/>
  <c r="S56" i="22"/>
  <c r="S46" i="22"/>
  <c r="R45" i="22"/>
  <c r="Q44" i="22"/>
  <c r="O44" i="22"/>
  <c r="U39" i="22"/>
  <c r="U36" i="22"/>
  <c r="P82" i="22"/>
  <c r="Q87" i="22"/>
  <c r="O87" i="22"/>
  <c r="V87" i="22"/>
  <c r="Q80" i="22"/>
  <c r="S80" i="22"/>
  <c r="R80" i="22"/>
  <c r="Q41" i="22"/>
  <c r="O41" i="22"/>
  <c r="V41" i="22"/>
  <c r="M95" i="22"/>
  <c r="U87" i="22"/>
  <c r="N81" i="22"/>
  <c r="U81" i="22"/>
  <c r="O81" i="22"/>
  <c r="V81" i="22"/>
  <c r="V52" i="22"/>
  <c r="U41" i="22"/>
  <c r="G95" i="22"/>
  <c r="U89" i="22"/>
  <c r="S87" i="22"/>
  <c r="R86" i="22"/>
  <c r="Q79" i="22"/>
  <c r="V79" i="22"/>
  <c r="U79" i="22"/>
  <c r="U35" i="22"/>
  <c r="A35" i="22"/>
  <c r="A36" i="22" s="1"/>
  <c r="A37" i="22" s="1"/>
  <c r="C5" i="22"/>
  <c r="D5" i="22" s="1"/>
  <c r="E5" i="22" s="1"/>
  <c r="F5" i="22" s="1"/>
  <c r="G5" i="22" s="1"/>
  <c r="P50" i="22" l="1"/>
  <c r="E50" i="22"/>
  <c r="D106" i="22"/>
  <c r="D116" i="22" s="1"/>
  <c r="L102" i="22"/>
  <c r="L99" i="22" s="1"/>
  <c r="Q66" i="22"/>
  <c r="F88" i="22"/>
  <c r="U88" i="22" s="1"/>
  <c r="X50" i="22"/>
  <c r="T97" i="22"/>
  <c r="T106" i="22" s="1"/>
  <c r="X106" i="22" s="1"/>
  <c r="T72" i="22"/>
  <c r="X72" i="22" s="1"/>
  <c r="N92" i="22"/>
  <c r="N91" i="22"/>
  <c r="S91" i="22"/>
  <c r="R91" i="22"/>
  <c r="V9" i="22"/>
  <c r="Q92" i="22"/>
  <c r="O92" i="22"/>
  <c r="Q91" i="22"/>
  <c r="O91" i="22"/>
  <c r="G50" i="22"/>
  <c r="F50" i="22" s="1"/>
  <c r="N50" i="22" s="1"/>
  <c r="U9" i="22"/>
  <c r="R9" i="22"/>
  <c r="N18" i="22"/>
  <c r="U18" i="22"/>
  <c r="V18" i="22"/>
  <c r="M72" i="22"/>
  <c r="U82" i="22"/>
  <c r="Q22" i="22"/>
  <c r="V22" i="22"/>
  <c r="U22" i="22"/>
  <c r="N22" i="22"/>
  <c r="O22" i="22"/>
  <c r="S22" i="22"/>
  <c r="O18" i="22"/>
  <c r="S18" i="22"/>
  <c r="Q18" i="22"/>
  <c r="Q9" i="22"/>
  <c r="O9" i="22"/>
  <c r="N9" i="22"/>
  <c r="P95" i="22"/>
  <c r="O74" i="22"/>
  <c r="S66" i="22"/>
  <c r="R66" i="22"/>
  <c r="Q67" i="22"/>
  <c r="U66" i="22"/>
  <c r="N67" i="22"/>
  <c r="V74" i="22"/>
  <c r="N66" i="22"/>
  <c r="H97" i="22"/>
  <c r="H106" i="22" s="1"/>
  <c r="M106" i="22"/>
  <c r="M116" i="22" s="1"/>
  <c r="D72" i="22"/>
  <c r="H72" i="22"/>
  <c r="O14" i="22"/>
  <c r="U14" i="22"/>
  <c r="Q14" i="22"/>
  <c r="N14" i="22"/>
  <c r="V14" i="22"/>
  <c r="R14" i="22"/>
  <c r="S14" i="22"/>
  <c r="N82" i="22"/>
  <c r="S92" i="22"/>
  <c r="N74" i="22"/>
  <c r="R92" i="22"/>
  <c r="R74" i="22"/>
  <c r="Q82" i="22"/>
  <c r="Q74" i="22"/>
  <c r="V82" i="22"/>
  <c r="O82" i="22"/>
  <c r="P68" i="22"/>
  <c r="P65" i="22" s="1"/>
  <c r="P72" i="22" s="1"/>
  <c r="P102" i="22"/>
  <c r="P99" i="22" s="1"/>
  <c r="E99" i="22"/>
  <c r="L72" i="22"/>
  <c r="L97" i="22"/>
  <c r="P97" i="22"/>
  <c r="F95" i="22"/>
  <c r="R100" i="22"/>
  <c r="S100" i="22"/>
  <c r="Q100" i="22"/>
  <c r="U100" i="22"/>
  <c r="N100" i="22"/>
  <c r="O100" i="22"/>
  <c r="N37" i="22"/>
  <c r="R37" i="22"/>
  <c r="S37" i="22"/>
  <c r="Q37" i="22"/>
  <c r="U37" i="22"/>
  <c r="V37" i="22"/>
  <c r="O37" i="22"/>
  <c r="R82" i="22"/>
  <c r="F70" i="22"/>
  <c r="G104" i="22"/>
  <c r="F103" i="22"/>
  <c r="E88" i="22"/>
  <c r="P118" i="22" s="1"/>
  <c r="S74" i="22"/>
  <c r="O58" i="22"/>
  <c r="U58" i="22"/>
  <c r="S58" i="22"/>
  <c r="N58" i="22"/>
  <c r="Q58" i="22"/>
  <c r="R58" i="22"/>
  <c r="V58" i="22"/>
  <c r="Q101" i="22"/>
  <c r="N101" i="22"/>
  <c r="U101" i="22"/>
  <c r="G65" i="22"/>
  <c r="F68" i="22"/>
  <c r="X95" i="22"/>
  <c r="N69" i="22"/>
  <c r="R69" i="22"/>
  <c r="S69" i="22"/>
  <c r="U69" i="22"/>
  <c r="V69" i="22"/>
  <c r="O69" i="22"/>
  <c r="Q69" i="22"/>
  <c r="H5" i="22"/>
  <c r="N5" i="22" l="1"/>
  <c r="O5" i="22" s="1"/>
  <c r="P5" i="22" s="1"/>
  <c r="Q5" i="22" s="1"/>
  <c r="R5" i="22" s="1"/>
  <c r="T5" i="22" s="1"/>
  <c r="U5" i="22" s="1"/>
  <c r="V5" i="22" s="1"/>
  <c r="I5" i="22"/>
  <c r="J5" i="22" s="1"/>
  <c r="K5" i="22" s="1"/>
  <c r="L5" i="22" s="1"/>
  <c r="AA72" i="22"/>
  <c r="L106" i="22"/>
  <c r="P116" i="22"/>
  <c r="P117" i="22" s="1"/>
  <c r="Q88" i="22"/>
  <c r="O88" i="22"/>
  <c r="N88" i="22"/>
  <c r="V88" i="22"/>
  <c r="R88" i="22"/>
  <c r="E72" i="22"/>
  <c r="S50" i="22"/>
  <c r="X48" i="22"/>
  <c r="Z48" i="22" s="1"/>
  <c r="G97" i="22"/>
  <c r="F97" i="22" s="1"/>
  <c r="U97" i="22" s="1"/>
  <c r="V50" i="22"/>
  <c r="U50" i="22"/>
  <c r="R50" i="22"/>
  <c r="O50" i="22"/>
  <c r="Q50" i="22"/>
  <c r="P106" i="22"/>
  <c r="N70" i="22"/>
  <c r="V70" i="22"/>
  <c r="O70" i="22"/>
  <c r="U70" i="22"/>
  <c r="R70" i="22"/>
  <c r="S70" i="22"/>
  <c r="Q70" i="22"/>
  <c r="R68" i="22"/>
  <c r="V68" i="22"/>
  <c r="Q68" i="22"/>
  <c r="N68" i="22"/>
  <c r="O68" i="22"/>
  <c r="S68" i="22"/>
  <c r="U68" i="22"/>
  <c r="E97" i="22"/>
  <c r="E106" i="22" s="1"/>
  <c r="E116" i="22" s="1"/>
  <c r="E95" i="22"/>
  <c r="G72" i="22"/>
  <c r="F65" i="22"/>
  <c r="S88" i="22"/>
  <c r="Q103" i="22"/>
  <c r="R103" i="22"/>
  <c r="O103" i="22"/>
  <c r="S103" i="22"/>
  <c r="U103" i="22"/>
  <c r="N103" i="22"/>
  <c r="V103" i="22"/>
  <c r="Q95" i="22"/>
  <c r="R95" i="22"/>
  <c r="U95" i="22"/>
  <c r="N95" i="22"/>
  <c r="V95" i="22"/>
  <c r="O95" i="22"/>
  <c r="F104" i="22"/>
  <c r="G102" i="22"/>
  <c r="R97" i="22" l="1"/>
  <c r="Q97" i="22"/>
  <c r="O97" i="22"/>
  <c r="N97" i="22"/>
  <c r="V97" i="22"/>
  <c r="S97" i="22"/>
  <c r="P120" i="22"/>
  <c r="P121" i="22" s="1"/>
  <c r="P119" i="22"/>
  <c r="F102" i="22"/>
  <c r="G99" i="22"/>
  <c r="S104" i="22"/>
  <c r="N104" i="22"/>
  <c r="R104" i="22"/>
  <c r="U104" i="22"/>
  <c r="O104" i="22"/>
  <c r="V104" i="22"/>
  <c r="Q104" i="22"/>
  <c r="V65" i="22"/>
  <c r="Q65" i="22"/>
  <c r="R65" i="22"/>
  <c r="S65" i="22"/>
  <c r="N65" i="22"/>
  <c r="O65" i="22"/>
  <c r="U65" i="22"/>
  <c r="F72" i="22"/>
  <c r="S95" i="22"/>
  <c r="F99" i="22" l="1"/>
  <c r="G106" i="22"/>
  <c r="F106" i="22" s="1"/>
  <c r="O102" i="22"/>
  <c r="U102" i="22"/>
  <c r="V102" i="22"/>
  <c r="Q102" i="22"/>
  <c r="S102" i="22"/>
  <c r="N102" i="22"/>
  <c r="R102" i="22"/>
  <c r="R72" i="22"/>
  <c r="V72" i="22"/>
  <c r="Q72" i="22"/>
  <c r="S72" i="22"/>
  <c r="U72" i="22"/>
  <c r="N72" i="22"/>
  <c r="O72" i="22"/>
  <c r="O106" i="22" l="1"/>
  <c r="U106" i="22"/>
  <c r="V106" i="22"/>
  <c r="S106" i="22"/>
  <c r="N106" i="22"/>
  <c r="F116" i="22"/>
  <c r="Q106" i="22"/>
  <c r="R106" i="22"/>
  <c r="V99" i="22"/>
  <c r="Q99" i="22"/>
  <c r="N99" i="22"/>
  <c r="O99" i="22"/>
  <c r="R99" i="22"/>
  <c r="S99" i="22"/>
  <c r="U99" i="22"/>
</calcChain>
</file>

<file path=xl/sharedStrings.xml><?xml version="1.0" encoding="utf-8"?>
<sst xmlns="http://schemas.openxmlformats.org/spreadsheetml/2006/main" count="215" uniqueCount="203">
  <si>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</si>
  <si>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</si>
  <si>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</si>
  <si>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</si>
  <si>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</si>
  <si>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</si>
  <si>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</si>
  <si>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</si>
  <si>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</si>
  <si>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</si>
  <si>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</si>
  <si>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</si>
  <si>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</si>
  <si>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</si>
  <si>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</si>
  <si>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</si>
  <si>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</si>
  <si>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</si>
  <si>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</si>
  <si>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</si>
  <si>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</si>
  <si>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</si>
  <si>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</si>
  <si>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</si>
  <si>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</si>
  <si>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</si>
  <si>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</si>
  <si>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</si>
  <si>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</si>
  <si>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</si>
  <si>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</si>
  <si>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</si>
  <si>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</si>
  <si>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</si>
  <si>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</si>
  <si>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</si>
  <si>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</si>
  <si>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</si>
  <si>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</si>
  <si>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</si>
  <si>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</si>
  <si>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</si>
  <si>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</si>
  <si>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</si>
  <si>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</si>
  <si>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</si>
  <si>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</si>
  <si>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</si>
  <si>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</si>
  <si>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</si>
  <si>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</si>
  <si>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</si>
  <si>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</si>
  <si>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</si>
  <si>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</si>
  <si>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</si>
  <si>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</si>
  <si>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</si>
  <si>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</si>
  <si>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</si>
  <si>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</si>
  <si>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</si>
  <si>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</si>
  <si>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</si>
  <si>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</si>
  <si>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</si>
  <si>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</si>
  <si>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</si>
  <si>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</si>
  <si>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</si>
  <si>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</si>
  <si>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</si>
  <si>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</si>
  <si>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</si>
  <si>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</si>
  <si>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</si>
  <si>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</si>
  <si>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</si>
  <si>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</si>
  <si>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</si>
  <si>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</si>
  <si>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</si>
  <si>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</si>
  <si>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</si>
  <si>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</si>
  <si>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</si>
  <si>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</si>
  <si>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</si>
  <si>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</si>
  <si>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</si>
  <si>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</si>
  <si>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</si>
  <si>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</si>
  <si>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</si>
  <si>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</si>
  <si>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</si>
  <si>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</si>
  <si>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</si>
  <si>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</si>
  <si>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</si>
  <si>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</si>
  <si>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</si>
  <si>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</si>
  <si>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</si>
  <si>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</si>
  <si>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</si>
  <si>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</si>
  <si>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</si>
  <si>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</si>
  <si>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</si>
  <si>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</si>
  <si>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</si>
  <si>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</si>
  <si>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</si>
  <si>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</si>
  <si>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</si>
  <si>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</si>
  <si>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</si>
  <si>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</si>
  <si>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</si>
  <si>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</si>
  <si>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</si>
  <si>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</si>
  <si>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</si>
  <si>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</si>
  <si>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</si>
  <si>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</si>
  <si>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</si>
  <si>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</si>
  <si>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</si>
  <si>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</si>
  <si>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</si>
  <si>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</si>
  <si>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</si>
  <si>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</si>
  <si>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</si>
  <si>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</si>
  <si>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</si>
  <si>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</si>
  <si>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</si>
  <si>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</si>
  <si>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</si>
  <si>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</si>
  <si>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</si>
  <si>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</si>
  <si>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</si>
  <si>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</si>
  <si>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</si>
  <si>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</si>
  <si>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</si>
  <si>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</si>
  <si>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</si>
  <si>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</si>
  <si>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</si>
  <si>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</si>
  <si>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</si>
  <si>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</si>
  <si>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</si>
  <si>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</si>
  <si>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</si>
  <si>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</si>
  <si>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</si>
  <si>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</si>
  <si>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</si>
  <si>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</si>
  <si>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</si>
  <si>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</si>
  <si>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</si>
  <si>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</si>
  <si>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</si>
  <si>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</si>
  <si>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</si>
  <si>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</si>
  <si>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</si>
  <si>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41040400</t>
  </si>
  <si>
    <t>Інші дотації з місцевого бюджету</t>
  </si>
  <si>
    <t>8.1.</t>
  </si>
  <si>
    <t>8.2.</t>
  </si>
  <si>
    <t>8.3.</t>
  </si>
  <si>
    <t>8.4.</t>
  </si>
  <si>
    <t>4.1.1.</t>
  </si>
  <si>
    <t>4.1.2.</t>
  </si>
  <si>
    <t>4.2.1.</t>
  </si>
  <si>
    <t>4.2.2.</t>
  </si>
  <si>
    <t xml:space="preserve">
14021900
14031900</t>
  </si>
  <si>
    <t>Акцизний податок з вироблених та ввезених в Україну підакцизних товарів (продукції) (Пальне), в тому числі:</t>
  </si>
  <si>
    <t>червень</t>
  </si>
  <si>
    <t>Надійшло за І півріччя 2023р.</t>
  </si>
  <si>
    <t>План на І півріччя 2023 року</t>
  </si>
  <si>
    <t>Відхилення надходжень до бюджету на І півріччя 2023 року</t>
  </si>
  <si>
    <t>План на І півріччя 2023р. (розрахунковий)</t>
  </si>
  <si>
    <t xml:space="preserve">Відхилення надходжень до бюджету на І півріччя 2023 року (розрахунковий) </t>
  </si>
  <si>
    <t>Надійшло за І півріччя 2022р.</t>
  </si>
  <si>
    <t>Відхилення факту І півріччя 2023р. від факту І півріччя 2022р.</t>
  </si>
  <si>
    <t>% виконання до плану на 2023р. (норма 50,0%)</t>
  </si>
  <si>
    <t>8.5.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</si>
  <si>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</si>
  <si>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Всього власних доходів</t>
  </si>
  <si>
    <t>Всього власних доходів загального фонду</t>
  </si>
  <si>
    <t>Всього власних доходів спеціального фонду</t>
  </si>
  <si>
    <t>Аналіз виконання бюджету Вінницької міської територіальної громади за І півріччя 2023 року</t>
  </si>
  <si>
    <t>Директор департаменту фінансів</t>
  </si>
  <si>
    <t>Наталія ЛУЦЕНКО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</si>
</sst>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8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sz val="16"/>
      <name val="Times New Roman Cyr"/>
      <charset val="204"/>
    </font>
    <font>
      <b/>
      <i/>
      <sz val="12"/>
      <name val="Times New Roman Cyr"/>
      <charset val="204"/>
    </font>
    <font>
      <b/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166" fontId="33" fillId="0" borderId="1" xfId="1" applyNumberFormat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166" fontId="26" fillId="0" borderId="0" xfId="3" applyNumberFormat="1" applyFont="1" applyFill="1" applyBorder="1"/>
    <xf numFmtId="0" fontId="42" fillId="2" borderId="1" xfId="1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 wrapText="1"/>
    </xf>
    <xf numFmtId="166" fontId="43" fillId="2" borderId="1" xfId="1" applyNumberFormat="1" applyFont="1" applyFill="1" applyBorder="1" applyAlignment="1">
      <alignment horizontal="center" vertical="center" wrapText="1"/>
    </xf>
    <xf numFmtId="166" fontId="43" fillId="2" borderId="1" xfId="3" applyNumberFormat="1" applyFont="1" applyFill="1" applyBorder="1" applyAlignment="1">
      <alignment horizontal="center" vertical="center"/>
    </xf>
    <xf numFmtId="164" fontId="43" fillId="2" borderId="1" xfId="3" applyNumberFormat="1" applyFont="1" applyFill="1" applyBorder="1" applyAlignment="1">
      <alignment horizontal="center" vertical="center"/>
    </xf>
    <xf numFmtId="166" fontId="42" fillId="2" borderId="0" xfId="1" applyNumberFormat="1" applyFont="1" applyFill="1" applyBorder="1"/>
    <xf numFmtId="0" fontId="42" fillId="2" borderId="0" xfId="1" applyFont="1" applyFill="1" applyBorder="1"/>
    <xf numFmtId="49" fontId="43" fillId="2" borderId="1" xfId="1" applyNumberFormat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vertical="center"/>
    </xf>
    <xf numFmtId="49" fontId="44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4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45" fillId="0" borderId="1" xfId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7" fillId="2" borderId="1" xfId="1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49" fontId="47" fillId="0" borderId="1" xfId="1" applyNumberFormat="1" applyFont="1" applyFill="1" applyBorder="1" applyAlignment="1">
      <alignment horizontal="center" vertical="center"/>
    </xf>
    <xf numFmtId="0" fontId="47" fillId="0" borderId="0" xfId="1" applyFont="1" applyFill="1" applyBorder="1"/>
    <xf numFmtId="0" fontId="37" fillId="0" borderId="1" xfId="1" applyFont="1" applyFill="1" applyBorder="1" applyAlignment="1">
      <alignment horizontal="center" vertical="center" wrapText="1"/>
    </xf>
    <xf numFmtId="166" fontId="46" fillId="0" borderId="0" xfId="1" applyNumberFormat="1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30" fillId="2" borderId="1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34"/>
  <sheetViews>
    <sheetView showGridLines="0" tabSelected="1" view="pageBreakPreview" zoomScale="60" zoomScaleNormal="6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09" sqref="F109"/>
    </sheetView>
  </sheetViews>
  <sheetFormatPr defaultRowHeight="12.75" x14ac:dyDescent="0.2"/>
  <cols>
    <col min="1" max="1" width="12.28515625" style="20" customWidth="1"/>
    <col min="2" max="2" width="85.28515625" style="20" customWidth="1"/>
    <col min="3" max="3" width="16.140625" style="20" customWidth="1"/>
    <col min="4" max="4" width="23.5703125" style="20" customWidth="1"/>
    <col min="5" max="5" width="23.85546875" style="20" customWidth="1"/>
    <col min="6" max="6" width="24.5703125" style="33" customWidth="1"/>
    <col min="7" max="12" width="21.28515625" style="3" hidden="1" customWidth="1"/>
    <col min="13" max="13" width="25.28515625" style="3" customWidth="1"/>
    <col min="14" max="14" width="22.5703125" style="1" customWidth="1"/>
    <col min="15" max="15" width="16" style="1" customWidth="1"/>
    <col min="16" max="16" width="23.85546875" style="1" hidden="1" customWidth="1"/>
    <col min="17" max="17" width="25" style="1" hidden="1" customWidth="1"/>
    <col min="18" max="18" width="14.7109375" style="1" hidden="1" customWidth="1"/>
    <col min="19" max="19" width="16.140625" style="1" customWidth="1"/>
    <col min="20" max="20" width="23.140625" style="33" customWidth="1"/>
    <col min="21" max="21" width="21.85546875" style="1" customWidth="1"/>
    <col min="22" max="22" width="14.7109375" style="3" bestFit="1" customWidth="1"/>
    <col min="23" max="23" width="24.140625" style="3" hidden="1" customWidth="1"/>
    <col min="24" max="24" width="22.5703125" style="3" hidden="1" customWidth="1"/>
    <col min="25" max="25" width="15.85546875" style="3" hidden="1" customWidth="1"/>
    <col min="26" max="26" width="0" style="3" hidden="1" customWidth="1"/>
    <col min="27" max="27" width="24.140625" style="3" hidden="1" customWidth="1"/>
    <col min="28" max="28" width="11.85546875" style="3" bestFit="1" customWidth="1"/>
    <col min="29" max="29" width="15.140625" style="3" bestFit="1" customWidth="1"/>
    <col min="30" max="16384" width="9.140625" style="3"/>
  </cols>
  <sheetData>
    <row r="1" spans="1:37" ht="30" customHeight="1" x14ac:dyDescent="0.2">
      <c r="A1" s="182" t="s">
        <v>200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</row>
    <row r="2" spans="1:37" ht="18.75" x14ac:dyDescent="0.3">
      <c r="A2" s="23" t="s">
        <v>47</v>
      </c>
      <c r="B2" s="18"/>
      <c r="C2" s="18"/>
      <c r="D2" s="97"/>
      <c r="E2" s="97"/>
      <c r="F2" s="97"/>
      <c r="G2" s="97"/>
      <c r="H2" s="97"/>
      <c r="I2" s="97"/>
      <c r="J2" s="97"/>
      <c r="K2" s="97"/>
      <c r="L2" s="97"/>
      <c r="M2" s="97"/>
      <c r="T2" s="97"/>
      <c r="U2" s="5" t="s">
        <v>13</v>
      </c>
      <c r="V2" s="5"/>
    </row>
    <row r="3" spans="1:37" s="64" customFormat="1" ht="15" customHeight="1" x14ac:dyDescent="0.25">
      <c r="A3" s="188" t="s">
        <v>0</v>
      </c>
      <c r="B3" s="189" t="s">
        <v>1</v>
      </c>
      <c r="C3" s="189" t="s">
        <v>2</v>
      </c>
      <c r="D3" s="190" t="s">
        <v>130</v>
      </c>
      <c r="E3" s="190" t="s">
        <v>131</v>
      </c>
      <c r="F3" s="195" t="s">
        <v>187</v>
      </c>
      <c r="G3" s="190" t="s">
        <v>62</v>
      </c>
      <c r="H3" s="190" t="s">
        <v>134</v>
      </c>
      <c r="I3" s="190" t="s">
        <v>156</v>
      </c>
      <c r="J3" s="190" t="s">
        <v>172</v>
      </c>
      <c r="K3" s="190" t="s">
        <v>173</v>
      </c>
      <c r="L3" s="190" t="s">
        <v>186</v>
      </c>
      <c r="M3" s="190" t="s">
        <v>188</v>
      </c>
      <c r="N3" s="190" t="s">
        <v>189</v>
      </c>
      <c r="O3" s="190" t="s">
        <v>3</v>
      </c>
      <c r="P3" s="190" t="s">
        <v>190</v>
      </c>
      <c r="Q3" s="190" t="s">
        <v>191</v>
      </c>
      <c r="R3" s="190" t="s">
        <v>3</v>
      </c>
      <c r="S3" s="194" t="s">
        <v>194</v>
      </c>
      <c r="T3" s="195" t="s">
        <v>192</v>
      </c>
      <c r="U3" s="190" t="s">
        <v>193</v>
      </c>
      <c r="V3" s="190" t="s">
        <v>3</v>
      </c>
    </row>
    <row r="4" spans="1:37" s="64" customFormat="1" ht="79.5" customHeight="1" x14ac:dyDescent="0.25">
      <c r="A4" s="188"/>
      <c r="B4" s="189"/>
      <c r="C4" s="189"/>
      <c r="D4" s="190"/>
      <c r="E4" s="190"/>
      <c r="F4" s="195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4"/>
      <c r="T4" s="195"/>
      <c r="U4" s="190"/>
      <c r="V4" s="190"/>
    </row>
    <row r="5" spans="1:37" s="69" customFormat="1" ht="20.25" x14ac:dyDescent="0.2">
      <c r="A5" s="65" t="s">
        <v>4</v>
      </c>
      <c r="B5" s="66" t="s">
        <v>5</v>
      </c>
      <c r="C5" s="66">
        <f>B5+1</f>
        <v>3</v>
      </c>
      <c r="D5" s="66">
        <f>C5+1</f>
        <v>4</v>
      </c>
      <c r="E5" s="66">
        <f t="shared" ref="E5" si="0">D5+1</f>
        <v>5</v>
      </c>
      <c r="F5" s="67">
        <f>E5+1</f>
        <v>6</v>
      </c>
      <c r="G5" s="66">
        <f t="shared" ref="G5" si="1">F5+1</f>
        <v>7</v>
      </c>
      <c r="H5" s="66">
        <f t="shared" ref="H5" si="2">G5+1</f>
        <v>8</v>
      </c>
      <c r="I5" s="66">
        <f t="shared" ref="I5" si="3">H5+1</f>
        <v>9</v>
      </c>
      <c r="J5" s="66">
        <f t="shared" ref="J5" si="4">I5+1</f>
        <v>10</v>
      </c>
      <c r="K5" s="66">
        <f t="shared" ref="K5" si="5">J5+1</f>
        <v>11</v>
      </c>
      <c r="L5" s="66">
        <f t="shared" ref="L5" si="6">K5+1</f>
        <v>12</v>
      </c>
      <c r="M5" s="66">
        <v>7</v>
      </c>
      <c r="N5" s="66">
        <f t="shared" ref="N5:V5" si="7">M5+1</f>
        <v>8</v>
      </c>
      <c r="O5" s="66">
        <f t="shared" ref="O5" si="8">N5+1</f>
        <v>9</v>
      </c>
      <c r="P5" s="66">
        <f t="shared" ref="P5" si="9">O5+1</f>
        <v>10</v>
      </c>
      <c r="Q5" s="66">
        <f t="shared" ref="Q5" si="10">P5+1</f>
        <v>11</v>
      </c>
      <c r="R5" s="66">
        <f t="shared" ref="R5" si="11">Q5+1</f>
        <v>12</v>
      </c>
      <c r="S5" s="66">
        <v>10</v>
      </c>
      <c r="T5" s="67">
        <f t="shared" si="7"/>
        <v>11</v>
      </c>
      <c r="U5" s="66">
        <f t="shared" si="7"/>
        <v>12</v>
      </c>
      <c r="V5" s="66">
        <f t="shared" si="7"/>
        <v>13</v>
      </c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</row>
    <row r="6" spans="1:37" s="70" customFormat="1" ht="26.25" customHeight="1" x14ac:dyDescent="0.2">
      <c r="A6" s="183" t="s">
        <v>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</row>
    <row r="7" spans="1:37" s="75" customFormat="1" ht="34.5" customHeight="1" x14ac:dyDescent="0.25">
      <c r="A7" s="71">
        <v>1</v>
      </c>
      <c r="B7" s="80" t="s">
        <v>64</v>
      </c>
      <c r="C7" s="72" t="s">
        <v>14</v>
      </c>
      <c r="D7" s="115">
        <v>3259847.3</v>
      </c>
      <c r="E7" s="115">
        <v>3240553.3</v>
      </c>
      <c r="F7" s="116">
        <f>SUM(G7:L7)</f>
        <v>1689792.216</v>
      </c>
      <c r="G7" s="115">
        <v>228775.38699999999</v>
      </c>
      <c r="H7" s="115">
        <v>295552.81099999999</v>
      </c>
      <c r="I7" s="115">
        <v>261013.09899999999</v>
      </c>
      <c r="J7" s="115">
        <v>280386.42499999999</v>
      </c>
      <c r="K7" s="115">
        <v>305385.00400000002</v>
      </c>
      <c r="L7" s="115">
        <v>318679.49</v>
      </c>
      <c r="M7" s="117">
        <v>916396.78200000001</v>
      </c>
      <c r="N7" s="118">
        <f t="shared" ref="N7:N45" si="12">F7-M7</f>
        <v>773395.43400000001</v>
      </c>
      <c r="O7" s="119">
        <f>F7/M7*100</f>
        <v>184.39525860316695</v>
      </c>
      <c r="P7" s="118">
        <f>E7/12*6</f>
        <v>1620276.65</v>
      </c>
      <c r="Q7" s="118">
        <f t="shared" ref="Q7:Q45" si="13">F7-P7</f>
        <v>69515.566000000108</v>
      </c>
      <c r="R7" s="119">
        <f t="shared" ref="R7:R44" si="14">F7/P7*100</f>
        <v>104.29035165075051</v>
      </c>
      <c r="S7" s="119">
        <f>F7/E7*100</f>
        <v>52.145175825375254</v>
      </c>
      <c r="T7" s="116">
        <v>1417482.0619999999</v>
      </c>
      <c r="U7" s="118">
        <f t="shared" ref="U7:U45" si="15">F7-T7</f>
        <v>272310.1540000001</v>
      </c>
      <c r="V7" s="119">
        <f>F7/T7*100</f>
        <v>119.21083598164081</v>
      </c>
      <c r="W7" s="73"/>
      <c r="X7" s="73"/>
      <c r="Y7" s="73">
        <f>W7-X7</f>
        <v>0</v>
      </c>
      <c r="Z7" s="74" t="e">
        <f>W7/X7*100</f>
        <v>#DIV/0!</v>
      </c>
    </row>
    <row r="8" spans="1:37" s="75" customFormat="1" ht="39" x14ac:dyDescent="0.25">
      <c r="A8" s="71">
        <f>A7+1</f>
        <v>2</v>
      </c>
      <c r="B8" s="80" t="s">
        <v>35</v>
      </c>
      <c r="C8" s="72" t="s">
        <v>16</v>
      </c>
      <c r="D8" s="115">
        <v>760</v>
      </c>
      <c r="E8" s="115">
        <v>1160</v>
      </c>
      <c r="F8" s="116">
        <f t="shared" ref="F8:F72" si="16">SUM(G8:L8)</f>
        <v>1092.7470000000001</v>
      </c>
      <c r="G8" s="115">
        <v>0</v>
      </c>
      <c r="H8" s="115">
        <v>74.150000000000006</v>
      </c>
      <c r="I8" s="115">
        <v>881.80200000000002</v>
      </c>
      <c r="J8" s="115">
        <v>46.475000000000001</v>
      </c>
      <c r="K8" s="115">
        <v>90.715000000000003</v>
      </c>
      <c r="L8" s="115">
        <v>-0.39500000000000002</v>
      </c>
      <c r="M8" s="117">
        <v>1090</v>
      </c>
      <c r="N8" s="118">
        <f t="shared" si="12"/>
        <v>2.7470000000000709</v>
      </c>
      <c r="O8" s="119">
        <f>F8/M8*100</f>
        <v>100.25201834862385</v>
      </c>
      <c r="P8" s="118">
        <f t="shared" ref="P8:P49" si="17">E8/12*6</f>
        <v>580</v>
      </c>
      <c r="Q8" s="118">
        <f t="shared" si="13"/>
        <v>512.74700000000007</v>
      </c>
      <c r="R8" s="119">
        <f t="shared" si="14"/>
        <v>188.40465517241381</v>
      </c>
      <c r="S8" s="119">
        <f t="shared" ref="S8:S72" si="18">F8/E8*100</f>
        <v>94.202327586206906</v>
      </c>
      <c r="T8" s="116">
        <v>443.57299999999998</v>
      </c>
      <c r="U8" s="118">
        <f t="shared" si="15"/>
        <v>649.17400000000009</v>
      </c>
      <c r="V8" s="119">
        <f>F8/T8*100</f>
        <v>246.35110793488332</v>
      </c>
      <c r="W8" s="73"/>
      <c r="X8" s="73"/>
      <c r="Y8" s="73">
        <f>T7/0.5</f>
        <v>2834964.1239999998</v>
      </c>
      <c r="Z8" s="74">
        <f>X8/Y8*100</f>
        <v>0</v>
      </c>
    </row>
    <row r="9" spans="1:37" s="75" customFormat="1" ht="39" x14ac:dyDescent="0.25">
      <c r="A9" s="71">
        <v>3</v>
      </c>
      <c r="B9" s="80" t="s">
        <v>97</v>
      </c>
      <c r="C9" s="72" t="s">
        <v>98</v>
      </c>
      <c r="D9" s="115">
        <f>SUM(D10:D13)</f>
        <v>639</v>
      </c>
      <c r="E9" s="115">
        <f>SUM(E10:E13)</f>
        <v>639</v>
      </c>
      <c r="F9" s="116">
        <f t="shared" si="16"/>
        <v>219.48100000000005</v>
      </c>
      <c r="G9" s="115">
        <f t="shared" ref="G9:M9" si="19">SUM(G10:G13)</f>
        <v>1.4119999999999999</v>
      </c>
      <c r="H9" s="115">
        <f>SUM(H10:H13)</f>
        <v>166.41500000000002</v>
      </c>
      <c r="I9" s="115">
        <f>SUM(I10:I13)</f>
        <v>10.050000000000001</v>
      </c>
      <c r="J9" s="115">
        <f>SUM(J10:J13)</f>
        <v>1.119</v>
      </c>
      <c r="K9" s="115">
        <f>SUM(K10:K13)</f>
        <v>40.365000000000002</v>
      </c>
      <c r="L9" s="115">
        <f>SUM(L10:L13)</f>
        <v>0.12</v>
      </c>
      <c r="M9" s="115">
        <f t="shared" si="19"/>
        <v>219.16000000000003</v>
      </c>
      <c r="N9" s="118">
        <f t="shared" si="12"/>
        <v>0.32100000000002638</v>
      </c>
      <c r="O9" s="119">
        <f>F9/M9*100</f>
        <v>100.14646833363754</v>
      </c>
      <c r="P9" s="118">
        <f t="shared" si="17"/>
        <v>319.5</v>
      </c>
      <c r="Q9" s="118">
        <f t="shared" si="13"/>
        <v>-100.01899999999995</v>
      </c>
      <c r="R9" s="119">
        <f t="shared" si="14"/>
        <v>68.695148669796566</v>
      </c>
      <c r="S9" s="119">
        <f t="shared" si="18"/>
        <v>34.347574334898283</v>
      </c>
      <c r="T9" s="116">
        <f>SUM(T10:T13)</f>
        <v>255.02999999999997</v>
      </c>
      <c r="U9" s="118">
        <f t="shared" si="15"/>
        <v>-35.548999999999921</v>
      </c>
      <c r="V9" s="119">
        <f>F9/T9*100</f>
        <v>86.060855585617418</v>
      </c>
      <c r="W9" s="73"/>
      <c r="X9" s="73"/>
      <c r="Y9" s="73"/>
      <c r="Z9" s="74"/>
    </row>
    <row r="10" spans="1:37" s="75" customFormat="1" ht="58.5" x14ac:dyDescent="0.25">
      <c r="A10" s="76" t="s">
        <v>99</v>
      </c>
      <c r="B10" s="163" t="s">
        <v>123</v>
      </c>
      <c r="C10" s="167" t="s">
        <v>124</v>
      </c>
      <c r="D10" s="115">
        <v>18</v>
      </c>
      <c r="E10" s="115">
        <v>18</v>
      </c>
      <c r="F10" s="121">
        <f t="shared" si="16"/>
        <v>13.048</v>
      </c>
      <c r="G10" s="115">
        <v>0.79500000000000004</v>
      </c>
      <c r="H10" s="115">
        <v>3.4129999999999998</v>
      </c>
      <c r="I10" s="115">
        <v>0</v>
      </c>
      <c r="J10" s="115">
        <v>0</v>
      </c>
      <c r="K10" s="115">
        <v>8.84</v>
      </c>
      <c r="L10" s="115">
        <v>0</v>
      </c>
      <c r="M10" s="117">
        <v>12.99</v>
      </c>
      <c r="N10" s="118">
        <f t="shared" ref="N10" si="20">F10-M10</f>
        <v>5.7999999999999829E-2</v>
      </c>
      <c r="O10" s="124">
        <f t="shared" ref="O10:O11" si="21">F10/M10*100</f>
        <v>100.4464973056197</v>
      </c>
      <c r="P10" s="118">
        <f t="shared" si="17"/>
        <v>9</v>
      </c>
      <c r="Q10" s="118">
        <f t="shared" ref="Q10" si="22">F10-P10</f>
        <v>4.048</v>
      </c>
      <c r="R10" s="124">
        <f t="shared" si="14"/>
        <v>144.97777777777779</v>
      </c>
      <c r="S10" s="119">
        <f t="shared" si="18"/>
        <v>72.488888888888894</v>
      </c>
      <c r="T10" s="116">
        <v>8.76</v>
      </c>
      <c r="U10" s="118">
        <f t="shared" si="15"/>
        <v>4.2880000000000003</v>
      </c>
      <c r="V10" s="119">
        <f t="shared" ref="V10:V11" si="23">F10/T10*100</f>
        <v>148.94977168949771</v>
      </c>
      <c r="W10" s="73"/>
      <c r="X10" s="73"/>
      <c r="Y10" s="73"/>
      <c r="Z10" s="74"/>
    </row>
    <row r="11" spans="1:37" s="79" customFormat="1" ht="78" x14ac:dyDescent="0.25">
      <c r="A11" s="76" t="s">
        <v>100</v>
      </c>
      <c r="B11" s="163" t="s">
        <v>92</v>
      </c>
      <c r="C11" s="63" t="s">
        <v>93</v>
      </c>
      <c r="D11" s="120">
        <v>415</v>
      </c>
      <c r="E11" s="120">
        <v>415</v>
      </c>
      <c r="F11" s="121">
        <f t="shared" si="16"/>
        <v>165.155</v>
      </c>
      <c r="G11" s="120">
        <v>0</v>
      </c>
      <c r="H11" s="120">
        <v>143.291</v>
      </c>
      <c r="I11" s="120">
        <v>0</v>
      </c>
      <c r="J11" s="120">
        <v>0</v>
      </c>
      <c r="K11" s="120">
        <v>21.864000000000001</v>
      </c>
      <c r="L11" s="120">
        <v>0</v>
      </c>
      <c r="M11" s="122">
        <v>165</v>
      </c>
      <c r="N11" s="123">
        <f t="shared" si="12"/>
        <v>0.15500000000000114</v>
      </c>
      <c r="O11" s="124">
        <f t="shared" si="21"/>
        <v>100.09393939393941</v>
      </c>
      <c r="P11" s="123">
        <f t="shared" si="17"/>
        <v>207.5</v>
      </c>
      <c r="Q11" s="123">
        <f t="shared" si="13"/>
        <v>-42.344999999999999</v>
      </c>
      <c r="R11" s="124">
        <f t="shared" si="14"/>
        <v>79.592771084337357</v>
      </c>
      <c r="S11" s="124">
        <f t="shared" si="18"/>
        <v>39.796385542168679</v>
      </c>
      <c r="T11" s="121">
        <v>127.988</v>
      </c>
      <c r="U11" s="123">
        <f t="shared" si="15"/>
        <v>37.167000000000002</v>
      </c>
      <c r="V11" s="124">
        <f t="shared" si="23"/>
        <v>129.03944119761229</v>
      </c>
    </row>
    <row r="12" spans="1:37" s="79" customFormat="1" ht="39" x14ac:dyDescent="0.25">
      <c r="A12" s="76" t="s">
        <v>101</v>
      </c>
      <c r="B12" s="163" t="s">
        <v>120</v>
      </c>
      <c r="C12" s="63" t="s">
        <v>96</v>
      </c>
      <c r="D12" s="120">
        <v>96</v>
      </c>
      <c r="E12" s="120">
        <v>96</v>
      </c>
      <c r="F12" s="121">
        <f t="shared" si="16"/>
        <v>39.931999999999995</v>
      </c>
      <c r="G12" s="120">
        <v>0.45700000000000002</v>
      </c>
      <c r="H12" s="120">
        <v>19.710999999999999</v>
      </c>
      <c r="I12" s="120">
        <v>10.050000000000001</v>
      </c>
      <c r="J12" s="120">
        <v>1.119</v>
      </c>
      <c r="K12" s="120">
        <v>8.4749999999999996</v>
      </c>
      <c r="L12" s="120">
        <v>0.12</v>
      </c>
      <c r="M12" s="122">
        <v>39.92</v>
      </c>
      <c r="N12" s="123">
        <f t="shared" si="12"/>
        <v>1.1999999999993349E-2</v>
      </c>
      <c r="O12" s="124">
        <f>F12/M12*100</f>
        <v>100.03006012024048</v>
      </c>
      <c r="P12" s="123">
        <f t="shared" si="17"/>
        <v>48</v>
      </c>
      <c r="Q12" s="123">
        <f t="shared" si="13"/>
        <v>-8.0680000000000049</v>
      </c>
      <c r="R12" s="124">
        <f t="shared" si="14"/>
        <v>83.191666666666649</v>
      </c>
      <c r="S12" s="124">
        <f t="shared" si="18"/>
        <v>41.595833333333324</v>
      </c>
      <c r="T12" s="121">
        <v>44.243000000000002</v>
      </c>
      <c r="U12" s="123">
        <f t="shared" si="15"/>
        <v>-4.311000000000007</v>
      </c>
      <c r="V12" s="124">
        <f t="shared" ref="V12:V20" si="24">F12/T12*100</f>
        <v>90.256085708473648</v>
      </c>
    </row>
    <row r="13" spans="1:37" s="79" customFormat="1" ht="39" x14ac:dyDescent="0.25">
      <c r="A13" s="76" t="s">
        <v>125</v>
      </c>
      <c r="B13" s="163" t="s">
        <v>119</v>
      </c>
      <c r="C13" s="63" t="s">
        <v>118</v>
      </c>
      <c r="D13" s="120">
        <v>110</v>
      </c>
      <c r="E13" s="120">
        <v>110</v>
      </c>
      <c r="F13" s="121">
        <f t="shared" si="16"/>
        <v>1.3459999999999999</v>
      </c>
      <c r="G13" s="120">
        <v>0.16</v>
      </c>
      <c r="H13" s="120">
        <v>0</v>
      </c>
      <c r="I13" s="120">
        <v>0</v>
      </c>
      <c r="J13" s="120">
        <v>0</v>
      </c>
      <c r="K13" s="120">
        <v>1.1859999999999999</v>
      </c>
      <c r="L13" s="120"/>
      <c r="M13" s="122">
        <v>1.25</v>
      </c>
      <c r="N13" s="123">
        <f t="shared" si="12"/>
        <v>9.5999999999999863E-2</v>
      </c>
      <c r="O13" s="124">
        <f>F13/M13*100</f>
        <v>107.67999999999999</v>
      </c>
      <c r="P13" s="123">
        <f t="shared" si="17"/>
        <v>55</v>
      </c>
      <c r="Q13" s="123">
        <f t="shared" si="13"/>
        <v>-53.654000000000003</v>
      </c>
      <c r="R13" s="124">
        <f t="shared" si="14"/>
        <v>2.4472727272727273</v>
      </c>
      <c r="S13" s="124">
        <f t="shared" si="18"/>
        <v>1.2236363636363636</v>
      </c>
      <c r="T13" s="121">
        <v>74.039000000000001</v>
      </c>
      <c r="U13" s="123">
        <f t="shared" si="15"/>
        <v>-72.692999999999998</v>
      </c>
      <c r="V13" s="124">
        <f t="shared" si="24"/>
        <v>1.8179608044409026</v>
      </c>
    </row>
    <row r="14" spans="1:37" s="75" customFormat="1" ht="32.25" customHeight="1" x14ac:dyDescent="0.25">
      <c r="A14" s="71">
        <v>4</v>
      </c>
      <c r="B14" s="103" t="s">
        <v>84</v>
      </c>
      <c r="C14" s="98" t="s">
        <v>83</v>
      </c>
      <c r="D14" s="115">
        <f>D15+D18</f>
        <v>363500</v>
      </c>
      <c r="E14" s="115">
        <f>E15+E18</f>
        <v>373500</v>
      </c>
      <c r="F14" s="116">
        <f t="shared" si="16"/>
        <v>193073.05100000004</v>
      </c>
      <c r="G14" s="115">
        <f t="shared" ref="G14:L14" si="25">G15+G18</f>
        <v>34903.103000000003</v>
      </c>
      <c r="H14" s="115">
        <f t="shared" si="25"/>
        <v>30285.707999999999</v>
      </c>
      <c r="I14" s="115">
        <f t="shared" si="25"/>
        <v>27886.862000000001</v>
      </c>
      <c r="J14" s="115">
        <f t="shared" si="25"/>
        <v>30002.395000000004</v>
      </c>
      <c r="K14" s="115">
        <f t="shared" ref="K14" si="26">K15+K18</f>
        <v>33502.967000000004</v>
      </c>
      <c r="L14" s="115">
        <f t="shared" si="25"/>
        <v>36492.016000000003</v>
      </c>
      <c r="M14" s="117">
        <f>M15+M18</f>
        <v>182200</v>
      </c>
      <c r="N14" s="118">
        <f t="shared" si="12"/>
        <v>10873.051000000036</v>
      </c>
      <c r="O14" s="119">
        <f>F14/M14*100</f>
        <v>105.96764599341387</v>
      </c>
      <c r="P14" s="118">
        <f t="shared" si="17"/>
        <v>186750</v>
      </c>
      <c r="Q14" s="118">
        <f t="shared" si="13"/>
        <v>6323.0510000000359</v>
      </c>
      <c r="R14" s="119">
        <f t="shared" si="14"/>
        <v>103.38583721552881</v>
      </c>
      <c r="S14" s="119">
        <f t="shared" si="18"/>
        <v>51.692918607764405</v>
      </c>
      <c r="T14" s="116">
        <f>T15+T18</f>
        <v>91997.075000000012</v>
      </c>
      <c r="U14" s="118">
        <f t="shared" si="15"/>
        <v>101075.97600000002</v>
      </c>
      <c r="V14" s="119">
        <f t="shared" si="24"/>
        <v>209.86868441197726</v>
      </c>
    </row>
    <row r="15" spans="1:37" s="79" customFormat="1" ht="42" customHeight="1" x14ac:dyDescent="0.25">
      <c r="A15" s="76" t="s">
        <v>114</v>
      </c>
      <c r="B15" s="163" t="s">
        <v>185</v>
      </c>
      <c r="C15" s="191" t="s">
        <v>184</v>
      </c>
      <c r="D15" s="120">
        <f>SUM(D16:D17)</f>
        <v>97000</v>
      </c>
      <c r="E15" s="120">
        <f>SUM(E16:E17)</f>
        <v>107000</v>
      </c>
      <c r="F15" s="121">
        <f t="shared" si="16"/>
        <v>60452.777000000002</v>
      </c>
      <c r="G15" s="120">
        <f t="shared" ref="G15:M15" si="27">SUM(G16:G17)</f>
        <v>11182.674000000001</v>
      </c>
      <c r="H15" s="120">
        <f t="shared" si="27"/>
        <v>8470.1849999999995</v>
      </c>
      <c r="I15" s="120">
        <f t="shared" si="27"/>
        <v>9010.5910000000003</v>
      </c>
      <c r="J15" s="120">
        <f t="shared" si="27"/>
        <v>8681.0480000000007</v>
      </c>
      <c r="K15" s="120">
        <f t="shared" ref="K15" si="28">SUM(K16:K17)</f>
        <v>10079.210999999999</v>
      </c>
      <c r="L15" s="120">
        <f t="shared" si="27"/>
        <v>13029.067999999999</v>
      </c>
      <c r="M15" s="122">
        <f t="shared" si="27"/>
        <v>56800</v>
      </c>
      <c r="N15" s="123">
        <f t="shared" ref="N15" si="29">F15-M15</f>
        <v>3652.7770000000019</v>
      </c>
      <c r="O15" s="124">
        <f>F15/M15*100</f>
        <v>106.43094542253522</v>
      </c>
      <c r="P15" s="123">
        <f t="shared" si="17"/>
        <v>53500</v>
      </c>
      <c r="Q15" s="123">
        <f t="shared" ref="Q15" si="30">F15-P15</f>
        <v>6952.7770000000019</v>
      </c>
      <c r="R15" s="124">
        <f t="shared" ref="R15" si="31">F15/P15*100</f>
        <v>112.99584485981309</v>
      </c>
      <c r="S15" s="124">
        <f t="shared" ref="S15" si="32">F15/E15*100</f>
        <v>56.497922429906545</v>
      </c>
      <c r="T15" s="121">
        <f>SUM(T16:T17)</f>
        <v>18560.650000000001</v>
      </c>
      <c r="U15" s="123">
        <f t="shared" si="15"/>
        <v>41892.127</v>
      </c>
      <c r="V15" s="124">
        <f t="shared" si="24"/>
        <v>325.70398665994998</v>
      </c>
    </row>
    <row r="16" spans="1:37" s="79" customFormat="1" ht="46.5" customHeight="1" x14ac:dyDescent="0.25">
      <c r="A16" s="76" t="s">
        <v>180</v>
      </c>
      <c r="B16" s="163" t="s">
        <v>87</v>
      </c>
      <c r="C16" s="191"/>
      <c r="D16" s="120">
        <v>7000</v>
      </c>
      <c r="E16" s="120">
        <v>17000</v>
      </c>
      <c r="F16" s="121">
        <f t="shared" si="16"/>
        <v>11541.780999999999</v>
      </c>
      <c r="G16" s="120">
        <v>766.33199999999999</v>
      </c>
      <c r="H16" s="120">
        <v>831.39099999999996</v>
      </c>
      <c r="I16" s="120">
        <v>2540.6590000000001</v>
      </c>
      <c r="J16" s="120">
        <v>2080.511</v>
      </c>
      <c r="K16" s="120">
        <v>1919.4639999999999</v>
      </c>
      <c r="L16" s="120">
        <v>3403.424</v>
      </c>
      <c r="M16" s="122">
        <v>10000</v>
      </c>
      <c r="N16" s="123">
        <f t="shared" si="12"/>
        <v>1541.780999999999</v>
      </c>
      <c r="O16" s="119">
        <f t="shared" ref="O16:O17" si="33">F16/M16*100</f>
        <v>115.41781</v>
      </c>
      <c r="P16" s="123">
        <f t="shared" si="17"/>
        <v>8500</v>
      </c>
      <c r="Q16" s="123">
        <f t="shared" si="13"/>
        <v>3041.780999999999</v>
      </c>
      <c r="R16" s="124">
        <f t="shared" si="14"/>
        <v>135.78565882352939</v>
      </c>
      <c r="S16" s="124">
        <f t="shared" si="18"/>
        <v>67.892829411764694</v>
      </c>
      <c r="T16" s="121">
        <v>4231</v>
      </c>
      <c r="U16" s="123">
        <f t="shared" si="15"/>
        <v>7310.780999999999</v>
      </c>
      <c r="V16" s="124">
        <f t="shared" si="24"/>
        <v>272.79085322618766</v>
      </c>
      <c r="W16" s="77">
        <f>T16+T17</f>
        <v>18560.650000000001</v>
      </c>
      <c r="X16" s="77">
        <f>F16+F17</f>
        <v>60452.777000000002</v>
      </c>
    </row>
    <row r="17" spans="1:25" s="79" customFormat="1" ht="45" customHeight="1" x14ac:dyDescent="0.25">
      <c r="A17" s="76" t="s">
        <v>181</v>
      </c>
      <c r="B17" s="163" t="s">
        <v>88</v>
      </c>
      <c r="C17" s="191"/>
      <c r="D17" s="120">
        <v>90000</v>
      </c>
      <c r="E17" s="120">
        <v>90000</v>
      </c>
      <c r="F17" s="121">
        <f t="shared" si="16"/>
        <v>48910.995999999999</v>
      </c>
      <c r="G17" s="120">
        <v>10416.342000000001</v>
      </c>
      <c r="H17" s="120">
        <v>7638.7939999999999</v>
      </c>
      <c r="I17" s="120">
        <v>6469.9319999999998</v>
      </c>
      <c r="J17" s="120">
        <v>6600.5370000000003</v>
      </c>
      <c r="K17" s="120">
        <v>8159.7470000000003</v>
      </c>
      <c r="L17" s="120">
        <v>9625.6440000000002</v>
      </c>
      <c r="M17" s="122">
        <v>46800</v>
      </c>
      <c r="N17" s="123">
        <f t="shared" si="12"/>
        <v>2110.9959999999992</v>
      </c>
      <c r="O17" s="119">
        <f t="shared" si="33"/>
        <v>104.51067521367521</v>
      </c>
      <c r="P17" s="123">
        <f t="shared" si="17"/>
        <v>45000</v>
      </c>
      <c r="Q17" s="123">
        <f t="shared" si="13"/>
        <v>3910.9959999999992</v>
      </c>
      <c r="R17" s="124">
        <f t="shared" si="14"/>
        <v>108.69110222222223</v>
      </c>
      <c r="S17" s="124">
        <f t="shared" si="18"/>
        <v>54.345551111111114</v>
      </c>
      <c r="T17" s="121">
        <v>14329.650000000001</v>
      </c>
      <c r="U17" s="123">
        <f t="shared" si="15"/>
        <v>34581.345999999998</v>
      </c>
      <c r="V17" s="124">
        <f t="shared" si="24"/>
        <v>341.32722013447636</v>
      </c>
    </row>
    <row r="18" spans="1:25" s="79" customFormat="1" ht="48.75" customHeight="1" x14ac:dyDescent="0.25">
      <c r="A18" s="76" t="s">
        <v>115</v>
      </c>
      <c r="B18" s="163" t="s">
        <v>89</v>
      </c>
      <c r="C18" s="63" t="s">
        <v>55</v>
      </c>
      <c r="D18" s="120">
        <f t="shared" ref="D18:E18" si="34">SUM(D19:D20)</f>
        <v>266500</v>
      </c>
      <c r="E18" s="120">
        <f t="shared" si="34"/>
        <v>266500</v>
      </c>
      <c r="F18" s="121">
        <f t="shared" si="16"/>
        <v>132620.274</v>
      </c>
      <c r="G18" s="120">
        <f t="shared" ref="G18:M18" si="35">SUM(G19:G20)</f>
        <v>23720.429</v>
      </c>
      <c r="H18" s="120">
        <f t="shared" si="35"/>
        <v>21815.523000000001</v>
      </c>
      <c r="I18" s="120">
        <f t="shared" si="35"/>
        <v>18876.271000000001</v>
      </c>
      <c r="J18" s="120">
        <f t="shared" si="35"/>
        <v>21321.347000000002</v>
      </c>
      <c r="K18" s="120">
        <f t="shared" si="35"/>
        <v>23423.756000000001</v>
      </c>
      <c r="L18" s="120">
        <f t="shared" si="35"/>
        <v>23462.948</v>
      </c>
      <c r="M18" s="120">
        <f t="shared" si="35"/>
        <v>125400</v>
      </c>
      <c r="N18" s="123">
        <f t="shared" si="12"/>
        <v>7220.2740000000049</v>
      </c>
      <c r="O18" s="124">
        <f t="shared" ref="O18:O29" si="36">F18/M18*100</f>
        <v>105.75779425837322</v>
      </c>
      <c r="P18" s="123">
        <f t="shared" si="17"/>
        <v>133250</v>
      </c>
      <c r="Q18" s="123">
        <f t="shared" si="13"/>
        <v>-629.72599999999511</v>
      </c>
      <c r="R18" s="124">
        <f t="shared" si="14"/>
        <v>99.52741013133209</v>
      </c>
      <c r="S18" s="124">
        <f t="shared" si="18"/>
        <v>49.763705065666045</v>
      </c>
      <c r="T18" s="121">
        <f>T19+T20</f>
        <v>73436.425000000003</v>
      </c>
      <c r="U18" s="123">
        <f t="shared" si="15"/>
        <v>59183.849000000002</v>
      </c>
      <c r="V18" s="124">
        <f t="shared" si="24"/>
        <v>180.59195283539469</v>
      </c>
    </row>
    <row r="19" spans="1:25" s="79" customFormat="1" ht="117" x14ac:dyDescent="0.25">
      <c r="A19" s="76" t="s">
        <v>182</v>
      </c>
      <c r="B19" s="163" t="s">
        <v>132</v>
      </c>
      <c r="C19" s="63">
        <v>14040100</v>
      </c>
      <c r="D19" s="120">
        <v>116500</v>
      </c>
      <c r="E19" s="120">
        <v>116500</v>
      </c>
      <c r="F19" s="121">
        <f t="shared" si="16"/>
        <v>78041.264999999999</v>
      </c>
      <c r="G19" s="120">
        <v>13155.423000000001</v>
      </c>
      <c r="H19" s="120">
        <v>13427.712</v>
      </c>
      <c r="I19" s="120">
        <v>11258.771000000001</v>
      </c>
      <c r="J19" s="120">
        <v>13501.348</v>
      </c>
      <c r="K19" s="120">
        <v>13399.839</v>
      </c>
      <c r="L19" s="120">
        <v>13298.172</v>
      </c>
      <c r="M19" s="122">
        <v>73500</v>
      </c>
      <c r="N19" s="123">
        <f t="shared" ref="N19:N21" si="37">F19-M19</f>
        <v>4541.2649999999994</v>
      </c>
      <c r="O19" s="124">
        <f t="shared" ref="O19:O20" si="38">F19/M19*100</f>
        <v>106.17859183673471</v>
      </c>
      <c r="P19" s="123">
        <f t="shared" si="17"/>
        <v>58250</v>
      </c>
      <c r="Q19" s="123">
        <f t="shared" ref="Q19:Q21" si="39">F19-P19</f>
        <v>19791.264999999999</v>
      </c>
      <c r="R19" s="124">
        <f t="shared" ref="R19:R20" si="40">F19/P19*100</f>
        <v>133.97642060085838</v>
      </c>
      <c r="S19" s="124">
        <f t="shared" si="18"/>
        <v>66.988210300429188</v>
      </c>
      <c r="T19" s="121">
        <v>4774.2579999999998</v>
      </c>
      <c r="U19" s="123">
        <f t="shared" si="15"/>
        <v>73267.006999999998</v>
      </c>
      <c r="V19" s="124">
        <f t="shared" si="24"/>
        <v>1634.6260507915576</v>
      </c>
    </row>
    <row r="20" spans="1:25" s="79" customFormat="1" ht="78" x14ac:dyDescent="0.25">
      <c r="A20" s="76" t="s">
        <v>183</v>
      </c>
      <c r="B20" s="163" t="s">
        <v>133</v>
      </c>
      <c r="C20" s="63">
        <v>14040200</v>
      </c>
      <c r="D20" s="120">
        <v>150000</v>
      </c>
      <c r="E20" s="120">
        <v>150000</v>
      </c>
      <c r="F20" s="121">
        <f t="shared" si="16"/>
        <v>54579.008999999998</v>
      </c>
      <c r="G20" s="120">
        <v>10565.005999999999</v>
      </c>
      <c r="H20" s="120">
        <v>8387.8109999999997</v>
      </c>
      <c r="I20" s="120">
        <v>7617.5</v>
      </c>
      <c r="J20" s="120">
        <v>7819.9989999999998</v>
      </c>
      <c r="K20" s="120">
        <v>10023.916999999999</v>
      </c>
      <c r="L20" s="120">
        <v>10164.776</v>
      </c>
      <c r="M20" s="122">
        <v>51900</v>
      </c>
      <c r="N20" s="123">
        <f t="shared" si="37"/>
        <v>2679.0089999999982</v>
      </c>
      <c r="O20" s="124">
        <f t="shared" si="38"/>
        <v>105.16186705202313</v>
      </c>
      <c r="P20" s="123">
        <f t="shared" si="17"/>
        <v>75000</v>
      </c>
      <c r="Q20" s="123">
        <f t="shared" si="39"/>
        <v>-20420.991000000002</v>
      </c>
      <c r="R20" s="124">
        <f t="shared" si="40"/>
        <v>72.772012000000004</v>
      </c>
      <c r="S20" s="124">
        <f t="shared" si="18"/>
        <v>36.386006000000002</v>
      </c>
      <c r="T20" s="121">
        <v>68662.167000000001</v>
      </c>
      <c r="U20" s="123">
        <f t="shared" si="15"/>
        <v>-14083.158000000003</v>
      </c>
      <c r="V20" s="124">
        <f t="shared" si="24"/>
        <v>79.489202547306732</v>
      </c>
    </row>
    <row r="21" spans="1:25" s="104" customFormat="1" ht="23.25" x14ac:dyDescent="0.25">
      <c r="A21" s="71">
        <v>5</v>
      </c>
      <c r="B21" s="80" t="s">
        <v>135</v>
      </c>
      <c r="C21" s="72" t="s">
        <v>136</v>
      </c>
      <c r="D21" s="115">
        <v>0</v>
      </c>
      <c r="E21" s="115">
        <v>0</v>
      </c>
      <c r="F21" s="116">
        <f t="shared" si="16"/>
        <v>1.2E-2</v>
      </c>
      <c r="G21" s="115">
        <v>0</v>
      </c>
      <c r="H21" s="115">
        <v>0</v>
      </c>
      <c r="I21" s="115">
        <v>0</v>
      </c>
      <c r="J21" s="115">
        <v>1.2E-2</v>
      </c>
      <c r="K21" s="115"/>
      <c r="L21" s="115"/>
      <c r="M21" s="117"/>
      <c r="N21" s="118">
        <f t="shared" si="37"/>
        <v>1.2E-2</v>
      </c>
      <c r="O21" s="119"/>
      <c r="P21" s="118">
        <f t="shared" si="17"/>
        <v>0</v>
      </c>
      <c r="Q21" s="118">
        <f t="shared" si="39"/>
        <v>1.2E-2</v>
      </c>
      <c r="R21" s="119"/>
      <c r="S21" s="119"/>
      <c r="T21" s="116">
        <v>6.7789999999999999</v>
      </c>
      <c r="U21" s="118">
        <f t="shared" si="15"/>
        <v>-6.7670000000000003</v>
      </c>
      <c r="V21" s="119"/>
      <c r="W21" s="149"/>
      <c r="X21" s="149"/>
    </row>
    <row r="22" spans="1:25" s="104" customFormat="1" ht="39" x14ac:dyDescent="0.25">
      <c r="A22" s="71">
        <v>6</v>
      </c>
      <c r="B22" s="80" t="s">
        <v>129</v>
      </c>
      <c r="C22" s="72" t="s">
        <v>37</v>
      </c>
      <c r="D22" s="115">
        <f>D23+D24+D25+D27+D26</f>
        <v>1164164.4849999999</v>
      </c>
      <c r="E22" s="115">
        <f>E23+E24+E25+E27+E26</f>
        <v>1164164.4849999999</v>
      </c>
      <c r="F22" s="116">
        <f t="shared" si="16"/>
        <v>619252.30200000003</v>
      </c>
      <c r="G22" s="115">
        <f t="shared" ref="G22:M22" si="41">G23+G24+G25+G27+G26</f>
        <v>135837.954</v>
      </c>
      <c r="H22" s="115">
        <f t="shared" ref="H22:K22" si="42">H23+H24+H25+H27+H26</f>
        <v>97665.689000000013</v>
      </c>
      <c r="I22" s="115">
        <f t="shared" si="42"/>
        <v>71427.986999999994</v>
      </c>
      <c r="J22" s="115">
        <f t="shared" si="42"/>
        <v>131213.022</v>
      </c>
      <c r="K22" s="115">
        <f t="shared" si="42"/>
        <v>98625.87999999999</v>
      </c>
      <c r="L22" s="115">
        <f t="shared" si="41"/>
        <v>84481.77</v>
      </c>
      <c r="M22" s="117">
        <f t="shared" si="41"/>
        <v>543945.799</v>
      </c>
      <c r="N22" s="118">
        <f t="shared" si="12"/>
        <v>75306.503000000026</v>
      </c>
      <c r="O22" s="119">
        <f t="shared" si="36"/>
        <v>113.84448655333766</v>
      </c>
      <c r="P22" s="118">
        <f t="shared" si="17"/>
        <v>582082.24249999993</v>
      </c>
      <c r="Q22" s="118">
        <f t="shared" si="13"/>
        <v>37170.05950000009</v>
      </c>
      <c r="R22" s="119">
        <f t="shared" si="14"/>
        <v>106.38570579654818</v>
      </c>
      <c r="S22" s="119">
        <f t="shared" si="18"/>
        <v>53.19285289827409</v>
      </c>
      <c r="T22" s="116">
        <f t="shared" ref="T22" si="43">T23+T24+T25+T27+T26</f>
        <v>522073.473</v>
      </c>
      <c r="U22" s="118">
        <f t="shared" si="15"/>
        <v>97178.829000000027</v>
      </c>
      <c r="V22" s="119">
        <f t="shared" ref="V22:V27" si="44">F22/T22*100</f>
        <v>118.6140139320965</v>
      </c>
      <c r="W22" s="149">
        <f>T24+T25+T23</f>
        <v>160061.663</v>
      </c>
      <c r="X22" s="149">
        <f>F23+F24+F25</f>
        <v>216967.49400000001</v>
      </c>
    </row>
    <row r="23" spans="1:25" s="106" customFormat="1" ht="34.5" customHeight="1" x14ac:dyDescent="0.25">
      <c r="A23" s="105" t="s">
        <v>137</v>
      </c>
      <c r="B23" s="164" t="s">
        <v>56</v>
      </c>
      <c r="C23" s="192" t="s">
        <v>43</v>
      </c>
      <c r="D23" s="120">
        <v>121980</v>
      </c>
      <c r="E23" s="120">
        <v>121980</v>
      </c>
      <c r="F23" s="121">
        <f t="shared" si="16"/>
        <v>69948.835999999996</v>
      </c>
      <c r="G23" s="120">
        <v>17215.075000000001</v>
      </c>
      <c r="H23" s="120">
        <v>4947.9979999999996</v>
      </c>
      <c r="I23" s="120">
        <v>6293.1809999999996</v>
      </c>
      <c r="J23" s="120">
        <v>23659.424999999999</v>
      </c>
      <c r="K23" s="120">
        <v>8386.5069999999996</v>
      </c>
      <c r="L23" s="120">
        <v>9446.65</v>
      </c>
      <c r="M23" s="122">
        <v>66728.764999999999</v>
      </c>
      <c r="N23" s="123">
        <f t="shared" si="12"/>
        <v>3220.0709999999963</v>
      </c>
      <c r="O23" s="124">
        <f t="shared" si="36"/>
        <v>104.8256115634689</v>
      </c>
      <c r="P23" s="148">
        <f t="shared" si="17"/>
        <v>60990</v>
      </c>
      <c r="Q23" s="123">
        <f t="shared" si="13"/>
        <v>8958.8359999999957</v>
      </c>
      <c r="R23" s="124">
        <f t="shared" si="14"/>
        <v>114.68902443023445</v>
      </c>
      <c r="S23" s="124">
        <f t="shared" si="18"/>
        <v>57.344512215117227</v>
      </c>
      <c r="T23" s="121">
        <v>45898.431000000004</v>
      </c>
      <c r="U23" s="123">
        <f t="shared" si="15"/>
        <v>24050.404999999992</v>
      </c>
      <c r="V23" s="124">
        <f t="shared" si="44"/>
        <v>152.39918767593602</v>
      </c>
    </row>
    <row r="24" spans="1:25" s="106" customFormat="1" ht="34.5" customHeight="1" x14ac:dyDescent="0.25">
      <c r="A24" s="76" t="s">
        <v>138</v>
      </c>
      <c r="B24" s="164" t="s">
        <v>7</v>
      </c>
      <c r="C24" s="192"/>
      <c r="D24" s="120">
        <v>287000</v>
      </c>
      <c r="E24" s="120">
        <v>287000</v>
      </c>
      <c r="F24" s="121">
        <f t="shared" si="16"/>
        <v>146327.505</v>
      </c>
      <c r="G24" s="120">
        <v>17562.599999999999</v>
      </c>
      <c r="H24" s="120">
        <v>25973.133000000002</v>
      </c>
      <c r="I24" s="120">
        <v>24076.474999999999</v>
      </c>
      <c r="J24" s="120">
        <v>25493.025000000001</v>
      </c>
      <c r="K24" s="120">
        <v>26040.036</v>
      </c>
      <c r="L24" s="120">
        <v>27182.236000000001</v>
      </c>
      <c r="M24" s="122">
        <v>135897</v>
      </c>
      <c r="N24" s="123">
        <f t="shared" si="12"/>
        <v>10430.505000000005</v>
      </c>
      <c r="O24" s="124">
        <f t="shared" si="36"/>
        <v>107.67530188304377</v>
      </c>
      <c r="P24" s="118">
        <f t="shared" si="17"/>
        <v>143500</v>
      </c>
      <c r="Q24" s="123">
        <f t="shared" si="13"/>
        <v>2827.5050000000047</v>
      </c>
      <c r="R24" s="124">
        <f t="shared" si="14"/>
        <v>101.97038675958187</v>
      </c>
      <c r="S24" s="124">
        <f t="shared" si="18"/>
        <v>50.985193379790935</v>
      </c>
      <c r="T24" s="121">
        <v>113539.255</v>
      </c>
      <c r="U24" s="123">
        <f t="shared" si="15"/>
        <v>32788.25</v>
      </c>
      <c r="V24" s="124">
        <f t="shared" si="44"/>
        <v>128.8783381571422</v>
      </c>
    </row>
    <row r="25" spans="1:25" s="106" customFormat="1" ht="34.5" customHeight="1" x14ac:dyDescent="0.25">
      <c r="A25" s="76" t="s">
        <v>139</v>
      </c>
      <c r="B25" s="164" t="s">
        <v>57</v>
      </c>
      <c r="C25" s="192"/>
      <c r="D25" s="120">
        <v>1410</v>
      </c>
      <c r="E25" s="120">
        <v>1410</v>
      </c>
      <c r="F25" s="121">
        <f t="shared" si="16"/>
        <v>691.15300000000002</v>
      </c>
      <c r="G25" s="120">
        <v>204.43299999999999</v>
      </c>
      <c r="H25" s="120">
        <v>73.540999999999997</v>
      </c>
      <c r="I25" s="120">
        <v>34.834000000000003</v>
      </c>
      <c r="J25" s="120">
        <v>154.41999999999999</v>
      </c>
      <c r="K25" s="120">
        <v>145.92500000000001</v>
      </c>
      <c r="L25" s="120">
        <v>78</v>
      </c>
      <c r="M25" s="122">
        <v>686.7</v>
      </c>
      <c r="N25" s="123">
        <f t="shared" si="12"/>
        <v>4.4529999999999745</v>
      </c>
      <c r="O25" s="124">
        <f t="shared" si="36"/>
        <v>100.64846366681228</v>
      </c>
      <c r="P25" s="118">
        <f t="shared" si="17"/>
        <v>705</v>
      </c>
      <c r="Q25" s="123">
        <f t="shared" si="13"/>
        <v>-13.84699999999998</v>
      </c>
      <c r="R25" s="124">
        <f t="shared" si="14"/>
        <v>98.0358865248227</v>
      </c>
      <c r="S25" s="124">
        <f t="shared" si="18"/>
        <v>49.01794326241135</v>
      </c>
      <c r="T25" s="121">
        <v>623.97699999999998</v>
      </c>
      <c r="U25" s="123">
        <f t="shared" si="15"/>
        <v>67.176000000000045</v>
      </c>
      <c r="V25" s="124">
        <f t="shared" si="44"/>
        <v>110.76578143104634</v>
      </c>
      <c r="W25" s="124">
        <f>100-V25</f>
        <v>-10.765781431046335</v>
      </c>
      <c r="X25" s="107"/>
      <c r="Y25" s="108" t="e">
        <f>F23/#REF!*100</f>
        <v>#REF!</v>
      </c>
    </row>
    <row r="26" spans="1:25" s="110" customFormat="1" ht="34.5" customHeight="1" x14ac:dyDescent="0.25">
      <c r="A26" s="76" t="s">
        <v>140</v>
      </c>
      <c r="B26" s="164" t="s">
        <v>39</v>
      </c>
      <c r="C26" s="109" t="s">
        <v>38</v>
      </c>
      <c r="D26" s="120">
        <v>2250</v>
      </c>
      <c r="E26" s="120">
        <v>2250</v>
      </c>
      <c r="F26" s="121">
        <f t="shared" si="16"/>
        <v>1034.2729999999999</v>
      </c>
      <c r="G26" s="120">
        <v>138.30099999999999</v>
      </c>
      <c r="H26" s="120">
        <v>277.065</v>
      </c>
      <c r="I26" s="120">
        <v>62.359000000000002</v>
      </c>
      <c r="J26" s="120">
        <v>252.548</v>
      </c>
      <c r="K26" s="120">
        <v>210.529</v>
      </c>
      <c r="L26" s="120">
        <v>93.471000000000004</v>
      </c>
      <c r="M26" s="122">
        <v>1028.4000000000001</v>
      </c>
      <c r="N26" s="123">
        <f t="shared" si="12"/>
        <v>5.8729999999998199</v>
      </c>
      <c r="O26" s="124">
        <f t="shared" si="36"/>
        <v>100.57108129132632</v>
      </c>
      <c r="P26" s="118">
        <f t="shared" si="17"/>
        <v>1125</v>
      </c>
      <c r="Q26" s="123">
        <f t="shared" si="13"/>
        <v>-90.727000000000089</v>
      </c>
      <c r="R26" s="124">
        <f t="shared" si="14"/>
        <v>91.935377777777774</v>
      </c>
      <c r="S26" s="124">
        <f t="shared" si="18"/>
        <v>45.967688888888887</v>
      </c>
      <c r="T26" s="121">
        <v>1142.2550000000001</v>
      </c>
      <c r="U26" s="120">
        <f t="shared" si="15"/>
        <v>-107.9820000000002</v>
      </c>
      <c r="V26" s="124">
        <f t="shared" si="44"/>
        <v>90.546594236838516</v>
      </c>
    </row>
    <row r="27" spans="1:25" s="106" customFormat="1" ht="34.5" customHeight="1" x14ac:dyDescent="0.25">
      <c r="A27" s="76" t="s">
        <v>141</v>
      </c>
      <c r="B27" s="164" t="s">
        <v>32</v>
      </c>
      <c r="C27" s="144" t="s">
        <v>33</v>
      </c>
      <c r="D27" s="120">
        <v>751524.48499999999</v>
      </c>
      <c r="E27" s="120">
        <v>751524.48499999999</v>
      </c>
      <c r="F27" s="121">
        <f t="shared" si="16"/>
        <v>401250.53499999997</v>
      </c>
      <c r="G27" s="120">
        <v>100717.545</v>
      </c>
      <c r="H27" s="120">
        <v>66393.952000000005</v>
      </c>
      <c r="I27" s="120">
        <v>40961.137999999999</v>
      </c>
      <c r="J27" s="120">
        <v>81653.604000000007</v>
      </c>
      <c r="K27" s="120">
        <v>63842.883000000002</v>
      </c>
      <c r="L27" s="120">
        <v>47681.413</v>
      </c>
      <c r="M27" s="122">
        <v>339604.93400000001</v>
      </c>
      <c r="N27" s="123">
        <f t="shared" si="12"/>
        <v>61645.600999999966</v>
      </c>
      <c r="O27" s="124">
        <f t="shared" si="36"/>
        <v>118.15215116986491</v>
      </c>
      <c r="P27" s="118">
        <f t="shared" si="17"/>
        <v>375762.24249999999</v>
      </c>
      <c r="Q27" s="123">
        <f t="shared" si="13"/>
        <v>25488.292499999981</v>
      </c>
      <c r="R27" s="124">
        <f t="shared" si="14"/>
        <v>106.78309037396166</v>
      </c>
      <c r="S27" s="124">
        <f t="shared" si="18"/>
        <v>53.391545186980828</v>
      </c>
      <c r="T27" s="121">
        <v>360869.55499999999</v>
      </c>
      <c r="U27" s="123">
        <f t="shared" si="15"/>
        <v>40380.979999999981</v>
      </c>
      <c r="V27" s="124">
        <f t="shared" si="44"/>
        <v>111.18991043730469</v>
      </c>
      <c r="X27" s="107"/>
      <c r="Y27" s="108" t="e">
        <f>F27/#REF!*100</f>
        <v>#REF!</v>
      </c>
    </row>
    <row r="28" spans="1:25" s="75" customFormat="1" ht="58.5" x14ac:dyDescent="0.25">
      <c r="A28" s="71">
        <v>7</v>
      </c>
      <c r="B28" s="80" t="s">
        <v>45</v>
      </c>
      <c r="C28" s="72" t="s">
        <v>17</v>
      </c>
      <c r="D28" s="115">
        <v>940</v>
      </c>
      <c r="E28" s="115">
        <v>1040</v>
      </c>
      <c r="F28" s="116">
        <f t="shared" si="16"/>
        <v>914.38400000000001</v>
      </c>
      <c r="G28" s="115">
        <v>1.22</v>
      </c>
      <c r="H28" s="115">
        <v>9.2029999999999994</v>
      </c>
      <c r="I28" s="115">
        <v>370.61599999999999</v>
      </c>
      <c r="J28" s="115">
        <v>47.322000000000003</v>
      </c>
      <c r="K28" s="115">
        <v>485.68299999999999</v>
      </c>
      <c r="L28" s="115">
        <v>0.34</v>
      </c>
      <c r="M28" s="117">
        <v>914</v>
      </c>
      <c r="N28" s="118">
        <f t="shared" si="12"/>
        <v>0.38400000000001455</v>
      </c>
      <c r="O28" s="119">
        <f t="shared" si="36"/>
        <v>100.04201312910284</v>
      </c>
      <c r="P28" s="118">
        <f t="shared" si="17"/>
        <v>520</v>
      </c>
      <c r="Q28" s="118">
        <f t="shared" si="13"/>
        <v>394.38400000000001</v>
      </c>
      <c r="R28" s="119">
        <f t="shared" si="14"/>
        <v>175.84307692307692</v>
      </c>
      <c r="S28" s="119">
        <f t="shared" si="18"/>
        <v>87.921538461538461</v>
      </c>
      <c r="T28" s="116">
        <v>247.447</v>
      </c>
      <c r="U28" s="118">
        <f t="shared" si="15"/>
        <v>666.93700000000001</v>
      </c>
      <c r="V28" s="119">
        <f>F28/T28*100</f>
        <v>369.52721188779816</v>
      </c>
      <c r="W28" s="74">
        <f>100-V28</f>
        <v>-269.52721188779816</v>
      </c>
    </row>
    <row r="29" spans="1:25" s="75" customFormat="1" ht="39" x14ac:dyDescent="0.25">
      <c r="A29" s="71">
        <f t="shared" ref="A29:A37" si="45">A28+1</f>
        <v>8</v>
      </c>
      <c r="B29" s="80" t="s">
        <v>67</v>
      </c>
      <c r="C29" s="72" t="s">
        <v>66</v>
      </c>
      <c r="D29" s="115">
        <v>29000</v>
      </c>
      <c r="E29" s="115">
        <v>30300</v>
      </c>
      <c r="F29" s="116">
        <f t="shared" si="16"/>
        <v>30343.200000000001</v>
      </c>
      <c r="G29" s="115">
        <v>0</v>
      </c>
      <c r="H29" s="115">
        <v>0</v>
      </c>
      <c r="I29" s="115">
        <v>30343.200000000001</v>
      </c>
      <c r="J29" s="115">
        <v>0</v>
      </c>
      <c r="K29" s="115">
        <v>0</v>
      </c>
      <c r="L29" s="115">
        <v>0</v>
      </c>
      <c r="M29" s="117">
        <v>30300</v>
      </c>
      <c r="N29" s="118">
        <f t="shared" si="12"/>
        <v>43.200000000000728</v>
      </c>
      <c r="O29" s="119">
        <f t="shared" si="36"/>
        <v>100.14257425742574</v>
      </c>
      <c r="P29" s="118">
        <f t="shared" si="17"/>
        <v>15150</v>
      </c>
      <c r="Q29" s="118">
        <f t="shared" si="13"/>
        <v>15193.2</v>
      </c>
      <c r="R29" s="119">
        <f t="shared" si="14"/>
        <v>200.28514851485147</v>
      </c>
      <c r="S29" s="119">
        <f t="shared" si="18"/>
        <v>100.14257425742574</v>
      </c>
      <c r="T29" s="116">
        <v>6660.4740000000002</v>
      </c>
      <c r="U29" s="118">
        <f t="shared" si="15"/>
        <v>23682.726000000002</v>
      </c>
      <c r="V29" s="119">
        <f>F29/T29*100</f>
        <v>455.5711800691663</v>
      </c>
    </row>
    <row r="30" spans="1:25" s="75" customFormat="1" ht="30.75" customHeight="1" x14ac:dyDescent="0.25">
      <c r="A30" s="71">
        <f t="shared" si="45"/>
        <v>9</v>
      </c>
      <c r="B30" s="80" t="s">
        <v>8</v>
      </c>
      <c r="C30" s="72" t="s">
        <v>18</v>
      </c>
      <c r="D30" s="115">
        <v>100</v>
      </c>
      <c r="E30" s="115">
        <v>845</v>
      </c>
      <c r="F30" s="116">
        <f t="shared" si="16"/>
        <v>845.92</v>
      </c>
      <c r="G30" s="115">
        <v>87.317999999999998</v>
      </c>
      <c r="H30" s="115">
        <v>69.724000000000004</v>
      </c>
      <c r="I30" s="115">
        <v>430.935</v>
      </c>
      <c r="J30" s="115">
        <v>257.94299999999998</v>
      </c>
      <c r="K30" s="115">
        <v>0</v>
      </c>
      <c r="L30" s="115">
        <v>0</v>
      </c>
      <c r="M30" s="117">
        <v>845</v>
      </c>
      <c r="N30" s="118">
        <f t="shared" si="12"/>
        <v>0.91999999999995907</v>
      </c>
      <c r="O30" s="119">
        <f t="shared" ref="O30:O45" si="46">F30/M30*100</f>
        <v>100.10887573964497</v>
      </c>
      <c r="P30" s="118">
        <f t="shared" si="17"/>
        <v>422.5</v>
      </c>
      <c r="Q30" s="118">
        <f t="shared" si="13"/>
        <v>423.41999999999996</v>
      </c>
      <c r="R30" s="119">
        <f t="shared" si="14"/>
        <v>200.21775147928994</v>
      </c>
      <c r="S30" s="119">
        <f t="shared" si="18"/>
        <v>100.10887573964497</v>
      </c>
      <c r="T30" s="116">
        <v>7.84</v>
      </c>
      <c r="U30" s="118">
        <f t="shared" si="15"/>
        <v>838.07999999999993</v>
      </c>
      <c r="V30" s="119"/>
    </row>
    <row r="31" spans="1:25" s="75" customFormat="1" ht="78" x14ac:dyDescent="0.25">
      <c r="A31" s="71">
        <f t="shared" si="45"/>
        <v>10</v>
      </c>
      <c r="B31" s="137" t="s">
        <v>85</v>
      </c>
      <c r="C31" s="99" t="s">
        <v>86</v>
      </c>
      <c r="D31" s="115">
        <v>12</v>
      </c>
      <c r="E31" s="115">
        <v>12</v>
      </c>
      <c r="F31" s="116">
        <f t="shared" si="16"/>
        <v>-10.64</v>
      </c>
      <c r="G31" s="115">
        <v>7.4999999999999997E-2</v>
      </c>
      <c r="H31" s="115">
        <v>0</v>
      </c>
      <c r="I31" s="115">
        <v>-11.85</v>
      </c>
      <c r="J31" s="115">
        <v>0</v>
      </c>
      <c r="K31" s="115">
        <v>1.135</v>
      </c>
      <c r="L31" s="115">
        <v>0</v>
      </c>
      <c r="M31" s="117">
        <v>0</v>
      </c>
      <c r="N31" s="118">
        <f t="shared" si="12"/>
        <v>-10.64</v>
      </c>
      <c r="O31" s="119"/>
      <c r="P31" s="118">
        <f t="shared" si="17"/>
        <v>6</v>
      </c>
      <c r="Q31" s="118">
        <f t="shared" si="13"/>
        <v>-16.64</v>
      </c>
      <c r="R31" s="119">
        <f t="shared" si="14"/>
        <v>-177.33333333333334</v>
      </c>
      <c r="S31" s="119">
        <f t="shared" si="18"/>
        <v>-88.666666666666671</v>
      </c>
      <c r="T31" s="116">
        <v>5.1849999999999996</v>
      </c>
      <c r="U31" s="118">
        <f t="shared" si="15"/>
        <v>-15.824999999999999</v>
      </c>
      <c r="V31" s="119">
        <f t="shared" ref="V31:V43" si="47">F31/T31*100</f>
        <v>-205.20732883317265</v>
      </c>
    </row>
    <row r="32" spans="1:25" s="75" customFormat="1" ht="23.25" x14ac:dyDescent="0.25">
      <c r="A32" s="71">
        <f t="shared" si="45"/>
        <v>11</v>
      </c>
      <c r="B32" s="133" t="s">
        <v>29</v>
      </c>
      <c r="C32" s="72" t="s">
        <v>24</v>
      </c>
      <c r="D32" s="115">
        <v>10000</v>
      </c>
      <c r="E32" s="115">
        <v>10000</v>
      </c>
      <c r="F32" s="116">
        <f t="shared" si="16"/>
        <v>6728.6</v>
      </c>
      <c r="G32" s="115">
        <v>808.93100000000004</v>
      </c>
      <c r="H32" s="115">
        <v>945.82799999999997</v>
      </c>
      <c r="I32" s="115">
        <v>1144.22</v>
      </c>
      <c r="J32" s="115">
        <v>1080.778</v>
      </c>
      <c r="K32" s="115">
        <v>1569.3620000000001</v>
      </c>
      <c r="L32" s="115">
        <v>1179.481</v>
      </c>
      <c r="M32" s="117">
        <v>6685</v>
      </c>
      <c r="N32" s="118">
        <f t="shared" si="12"/>
        <v>43.600000000000364</v>
      </c>
      <c r="O32" s="119">
        <f t="shared" si="46"/>
        <v>100.65220643231115</v>
      </c>
      <c r="P32" s="118">
        <f t="shared" si="17"/>
        <v>5000</v>
      </c>
      <c r="Q32" s="118">
        <f t="shared" si="13"/>
        <v>1728.6000000000004</v>
      </c>
      <c r="R32" s="119">
        <f t="shared" si="14"/>
        <v>134.572</v>
      </c>
      <c r="S32" s="119">
        <f t="shared" si="18"/>
        <v>67.286000000000001</v>
      </c>
      <c r="T32" s="116">
        <v>3874.7460000000001</v>
      </c>
      <c r="U32" s="118">
        <f t="shared" si="15"/>
        <v>2853.8540000000003</v>
      </c>
      <c r="V32" s="119">
        <f t="shared" si="47"/>
        <v>173.65267297520921</v>
      </c>
      <c r="W32" s="74">
        <f>100-V32</f>
        <v>-73.652672975209214</v>
      </c>
    </row>
    <row r="33" spans="1:26" s="75" customFormat="1" ht="58.5" x14ac:dyDescent="0.25">
      <c r="A33" s="71">
        <f t="shared" si="45"/>
        <v>12</v>
      </c>
      <c r="B33" s="133" t="s">
        <v>77</v>
      </c>
      <c r="C33" s="72" t="s">
        <v>76</v>
      </c>
      <c r="D33" s="115">
        <v>450</v>
      </c>
      <c r="E33" s="115">
        <v>450</v>
      </c>
      <c r="F33" s="116">
        <f t="shared" si="16"/>
        <v>385.04399999999998</v>
      </c>
      <c r="G33" s="115">
        <v>26</v>
      </c>
      <c r="H33" s="115">
        <v>107</v>
      </c>
      <c r="I33" s="115">
        <v>33.244999999999997</v>
      </c>
      <c r="J33" s="115">
        <v>31.8</v>
      </c>
      <c r="K33" s="115">
        <v>103.499</v>
      </c>
      <c r="L33" s="115">
        <v>83.5</v>
      </c>
      <c r="M33" s="117">
        <v>385</v>
      </c>
      <c r="N33" s="118">
        <f t="shared" si="12"/>
        <v>4.399999999998272E-2</v>
      </c>
      <c r="O33" s="119">
        <f t="shared" si="46"/>
        <v>100.01142857142857</v>
      </c>
      <c r="P33" s="118">
        <f t="shared" si="17"/>
        <v>225</v>
      </c>
      <c r="Q33" s="118">
        <f t="shared" si="13"/>
        <v>160.04399999999998</v>
      </c>
      <c r="R33" s="119">
        <f t="shared" si="14"/>
        <v>171.13066666666666</v>
      </c>
      <c r="S33" s="119">
        <f t="shared" si="18"/>
        <v>85.565333333333328</v>
      </c>
      <c r="T33" s="116">
        <v>145.30199999999999</v>
      </c>
      <c r="U33" s="118">
        <f t="shared" si="15"/>
        <v>239.74199999999999</v>
      </c>
      <c r="V33" s="119">
        <f t="shared" si="47"/>
        <v>264.99566420283276</v>
      </c>
    </row>
    <row r="34" spans="1:26" s="75" customFormat="1" ht="23.25" x14ac:dyDescent="0.25">
      <c r="A34" s="71">
        <f t="shared" si="45"/>
        <v>13</v>
      </c>
      <c r="B34" s="133" t="s">
        <v>102</v>
      </c>
      <c r="C34" s="72" t="s">
        <v>103</v>
      </c>
      <c r="D34" s="115">
        <v>17700</v>
      </c>
      <c r="E34" s="115">
        <v>17700</v>
      </c>
      <c r="F34" s="116">
        <f t="shared" si="16"/>
        <v>10105.025000000001</v>
      </c>
      <c r="G34" s="115">
        <v>1414.5129999999999</v>
      </c>
      <c r="H34" s="115">
        <v>1797.0070000000001</v>
      </c>
      <c r="I34" s="115">
        <v>1830.355</v>
      </c>
      <c r="J34" s="115">
        <v>1762.269</v>
      </c>
      <c r="K34" s="115">
        <v>1736.9860000000001</v>
      </c>
      <c r="L34" s="115">
        <v>1563.895</v>
      </c>
      <c r="M34" s="117">
        <v>10050</v>
      </c>
      <c r="N34" s="118">
        <f t="shared" si="12"/>
        <v>55.025000000001455</v>
      </c>
      <c r="O34" s="119">
        <f t="shared" si="46"/>
        <v>100.54751243781097</v>
      </c>
      <c r="P34" s="118">
        <f t="shared" si="17"/>
        <v>8850</v>
      </c>
      <c r="Q34" s="118">
        <f t="shared" si="13"/>
        <v>1255.0250000000015</v>
      </c>
      <c r="R34" s="119">
        <f t="shared" si="14"/>
        <v>114.1810734463277</v>
      </c>
      <c r="S34" s="119">
        <f t="shared" si="18"/>
        <v>57.090536723163851</v>
      </c>
      <c r="T34" s="116">
        <v>8931.8679999999986</v>
      </c>
      <c r="U34" s="118">
        <f t="shared" si="15"/>
        <v>1173.1570000000029</v>
      </c>
      <c r="V34" s="119">
        <f t="shared" si="47"/>
        <v>113.13450892915125</v>
      </c>
    </row>
    <row r="35" spans="1:26" s="75" customFormat="1" ht="58.5" x14ac:dyDescent="0.25">
      <c r="A35" s="71">
        <f>A34+1</f>
        <v>14</v>
      </c>
      <c r="B35" s="133" t="s">
        <v>151</v>
      </c>
      <c r="C35" s="72" t="s">
        <v>150</v>
      </c>
      <c r="D35" s="115">
        <v>0</v>
      </c>
      <c r="E35" s="115">
        <v>1600</v>
      </c>
      <c r="F35" s="116">
        <f t="shared" si="16"/>
        <v>1570.3059999999998</v>
      </c>
      <c r="G35" s="115">
        <v>0</v>
      </c>
      <c r="H35" s="115">
        <v>501.57400000000001</v>
      </c>
      <c r="I35" s="115">
        <v>891.15099999999995</v>
      </c>
      <c r="J35" s="115">
        <v>30.734000000000002</v>
      </c>
      <c r="K35" s="115">
        <v>54.744999999999997</v>
      </c>
      <c r="L35" s="115">
        <v>92.102000000000004</v>
      </c>
      <c r="M35" s="117">
        <v>1550</v>
      </c>
      <c r="N35" s="118">
        <f t="shared" si="12"/>
        <v>20.305999999999813</v>
      </c>
      <c r="O35" s="119">
        <f t="shared" si="46"/>
        <v>101.31006451612903</v>
      </c>
      <c r="P35" s="118">
        <f t="shared" si="17"/>
        <v>800</v>
      </c>
      <c r="Q35" s="118">
        <f t="shared" si="13"/>
        <v>770.30599999999981</v>
      </c>
      <c r="R35" s="119">
        <f t="shared" ref="R35" si="48">F35/P35*100</f>
        <v>196.28824999999998</v>
      </c>
      <c r="S35" s="119">
        <f t="shared" ref="S35" si="49">F35/E35*100</f>
        <v>98.144124999999988</v>
      </c>
      <c r="T35" s="116">
        <v>0</v>
      </c>
      <c r="U35" s="118">
        <f t="shared" si="15"/>
        <v>1570.3059999999998</v>
      </c>
      <c r="V35" s="119"/>
    </row>
    <row r="36" spans="1:26" s="75" customFormat="1" ht="78" x14ac:dyDescent="0.25">
      <c r="A36" s="71">
        <f t="shared" si="45"/>
        <v>15</v>
      </c>
      <c r="B36" s="133" t="s">
        <v>126</v>
      </c>
      <c r="C36" s="72" t="s">
        <v>127</v>
      </c>
      <c r="D36" s="115">
        <v>58</v>
      </c>
      <c r="E36" s="115">
        <v>58</v>
      </c>
      <c r="F36" s="116">
        <f t="shared" si="16"/>
        <v>20.079999999999998</v>
      </c>
      <c r="G36" s="115">
        <v>1.99</v>
      </c>
      <c r="H36" s="115">
        <v>5.36</v>
      </c>
      <c r="I36" s="115">
        <v>2.0099999999999998</v>
      </c>
      <c r="J36" s="115">
        <v>2.68</v>
      </c>
      <c r="K36" s="115">
        <v>6.03</v>
      </c>
      <c r="L36" s="115">
        <v>2.0099999999999998</v>
      </c>
      <c r="M36" s="117">
        <v>20</v>
      </c>
      <c r="N36" s="118">
        <f t="shared" si="12"/>
        <v>7.9999999999998295E-2</v>
      </c>
      <c r="O36" s="119">
        <f t="shared" si="46"/>
        <v>100.4</v>
      </c>
      <c r="P36" s="118">
        <f t="shared" si="17"/>
        <v>29</v>
      </c>
      <c r="Q36" s="118">
        <f t="shared" ref="Q36" si="50">F36-P36</f>
        <v>-8.9200000000000017</v>
      </c>
      <c r="R36" s="119">
        <f>F36/P36*100</f>
        <v>69.241379310344826</v>
      </c>
      <c r="S36" s="119">
        <f t="shared" si="18"/>
        <v>34.620689655172413</v>
      </c>
      <c r="T36" s="116">
        <v>30.473999999999997</v>
      </c>
      <c r="U36" s="118">
        <f t="shared" ref="U36" si="51">F36-T36</f>
        <v>-10.393999999999998</v>
      </c>
      <c r="V36" s="119">
        <f t="shared" ref="V36" si="52">F36/T36*100</f>
        <v>65.892236004462816</v>
      </c>
    </row>
    <row r="37" spans="1:26" s="75" customFormat="1" ht="23.25" x14ac:dyDescent="0.25">
      <c r="A37" s="71">
        <f t="shared" si="45"/>
        <v>16</v>
      </c>
      <c r="B37" s="133" t="s">
        <v>79</v>
      </c>
      <c r="C37" s="72" t="s">
        <v>78</v>
      </c>
      <c r="D37" s="115">
        <f>SUM(D38:D41)</f>
        <v>43825</v>
      </c>
      <c r="E37" s="115">
        <f>SUM(E38:E41)</f>
        <v>43834</v>
      </c>
      <c r="F37" s="116">
        <f t="shared" si="16"/>
        <v>19716.406999999999</v>
      </c>
      <c r="G37" s="115">
        <f t="shared" ref="G37:M37" si="53">SUM(G38:G41)</f>
        <v>2787.4590000000003</v>
      </c>
      <c r="H37" s="115">
        <f t="shared" ref="H37:K37" si="54">SUM(H38:H41)</f>
        <v>3000.232</v>
      </c>
      <c r="I37" s="115">
        <f t="shared" si="54"/>
        <v>3380.7479999999996</v>
      </c>
      <c r="J37" s="115">
        <f t="shared" si="54"/>
        <v>2782.9470000000006</v>
      </c>
      <c r="K37" s="115">
        <f t="shared" si="54"/>
        <v>3854.3329999999996</v>
      </c>
      <c r="L37" s="115">
        <f t="shared" si="53"/>
        <v>3910.6880000000001</v>
      </c>
      <c r="M37" s="117">
        <f t="shared" si="53"/>
        <v>19236</v>
      </c>
      <c r="N37" s="118">
        <f t="shared" si="12"/>
        <v>480.40699999999924</v>
      </c>
      <c r="O37" s="119">
        <f t="shared" si="46"/>
        <v>102.49743709710958</v>
      </c>
      <c r="P37" s="118">
        <f t="shared" si="17"/>
        <v>21917</v>
      </c>
      <c r="Q37" s="118">
        <f t="shared" si="13"/>
        <v>-2200.5930000000008</v>
      </c>
      <c r="R37" s="119">
        <f t="shared" si="14"/>
        <v>89.959424191267047</v>
      </c>
      <c r="S37" s="119">
        <f t="shared" si="18"/>
        <v>44.979712095633523</v>
      </c>
      <c r="T37" s="116">
        <f t="shared" ref="T37" si="55">SUM(T38:T41)</f>
        <v>20368.836000000003</v>
      </c>
      <c r="U37" s="118">
        <f t="shared" si="15"/>
        <v>-652.42900000000373</v>
      </c>
      <c r="V37" s="119">
        <f t="shared" si="47"/>
        <v>96.796925460050815</v>
      </c>
    </row>
    <row r="38" spans="1:26" s="79" customFormat="1" ht="58.5" x14ac:dyDescent="0.25">
      <c r="A38" s="76" t="s">
        <v>152</v>
      </c>
      <c r="B38" s="134" t="s">
        <v>71</v>
      </c>
      <c r="C38" s="144" t="s">
        <v>70</v>
      </c>
      <c r="D38" s="120">
        <v>1100</v>
      </c>
      <c r="E38" s="120">
        <v>1100</v>
      </c>
      <c r="F38" s="121">
        <f t="shared" si="16"/>
        <v>716.90800000000013</v>
      </c>
      <c r="G38" s="120">
        <v>84.753</v>
      </c>
      <c r="H38" s="120">
        <v>114.929</v>
      </c>
      <c r="I38" s="120">
        <v>107.158</v>
      </c>
      <c r="J38" s="120">
        <v>110.23</v>
      </c>
      <c r="K38" s="120">
        <v>103.432</v>
      </c>
      <c r="L38" s="120">
        <v>196.40600000000001</v>
      </c>
      <c r="M38" s="122">
        <v>711</v>
      </c>
      <c r="N38" s="123">
        <f t="shared" si="12"/>
        <v>5.9080000000001291</v>
      </c>
      <c r="O38" s="124">
        <f t="shared" si="46"/>
        <v>100.83094233473982</v>
      </c>
      <c r="P38" s="118">
        <f t="shared" si="17"/>
        <v>550</v>
      </c>
      <c r="Q38" s="123">
        <f t="shared" si="13"/>
        <v>166.90800000000013</v>
      </c>
      <c r="R38" s="124">
        <f t="shared" si="14"/>
        <v>130.34690909090912</v>
      </c>
      <c r="S38" s="124">
        <f t="shared" si="18"/>
        <v>65.173454545454561</v>
      </c>
      <c r="T38" s="121">
        <v>454.06100000000004</v>
      </c>
      <c r="U38" s="123">
        <f t="shared" si="15"/>
        <v>262.84700000000009</v>
      </c>
      <c r="V38" s="124">
        <f t="shared" si="47"/>
        <v>157.88803706990913</v>
      </c>
      <c r="W38" s="124">
        <f>V38-100</f>
        <v>57.888037069909132</v>
      </c>
      <c r="X38" s="77"/>
    </row>
    <row r="39" spans="1:26" s="79" customFormat="1" ht="38.25" customHeight="1" x14ac:dyDescent="0.25">
      <c r="A39" s="76" t="s">
        <v>153</v>
      </c>
      <c r="B39" s="135" t="s">
        <v>58</v>
      </c>
      <c r="C39" s="63" t="s">
        <v>59</v>
      </c>
      <c r="D39" s="120">
        <v>42000</v>
      </c>
      <c r="E39" s="120">
        <v>42000</v>
      </c>
      <c r="F39" s="121">
        <f t="shared" si="16"/>
        <v>18570.820999999996</v>
      </c>
      <c r="G39" s="120">
        <v>2625.3359999999998</v>
      </c>
      <c r="H39" s="120">
        <v>2807.0549999999998</v>
      </c>
      <c r="I39" s="120">
        <v>3209.8519999999999</v>
      </c>
      <c r="J39" s="120">
        <v>2617.3290000000002</v>
      </c>
      <c r="K39" s="120">
        <v>3674.4009999999998</v>
      </c>
      <c r="L39" s="120">
        <v>3636.848</v>
      </c>
      <c r="M39" s="122">
        <v>18100</v>
      </c>
      <c r="N39" s="123">
        <f t="shared" si="12"/>
        <v>470.82099999999627</v>
      </c>
      <c r="O39" s="124">
        <f t="shared" si="46"/>
        <v>102.60122099447513</v>
      </c>
      <c r="P39" s="118">
        <f t="shared" si="17"/>
        <v>21000</v>
      </c>
      <c r="Q39" s="123">
        <f t="shared" si="13"/>
        <v>-2429.1790000000037</v>
      </c>
      <c r="R39" s="124">
        <f t="shared" si="14"/>
        <v>88.432480952380928</v>
      </c>
      <c r="S39" s="124">
        <f t="shared" si="18"/>
        <v>44.216240476190464</v>
      </c>
      <c r="T39" s="121">
        <v>19622.560000000001</v>
      </c>
      <c r="U39" s="123">
        <f t="shared" si="15"/>
        <v>-1051.739000000005</v>
      </c>
      <c r="V39" s="124">
        <f t="shared" si="47"/>
        <v>94.640153986024217</v>
      </c>
      <c r="W39" s="124">
        <f>V39-100</f>
        <v>-5.3598460139757833</v>
      </c>
      <c r="X39" s="78"/>
    </row>
    <row r="40" spans="1:26" s="79" customFormat="1" ht="39" x14ac:dyDescent="0.25">
      <c r="A40" s="76" t="s">
        <v>154</v>
      </c>
      <c r="B40" s="135" t="s">
        <v>75</v>
      </c>
      <c r="C40" s="63" t="s">
        <v>72</v>
      </c>
      <c r="D40" s="120">
        <v>680</v>
      </c>
      <c r="E40" s="120">
        <v>680</v>
      </c>
      <c r="F40" s="121">
        <f t="shared" si="16"/>
        <v>374.988</v>
      </c>
      <c r="G40" s="120">
        <v>73.34</v>
      </c>
      <c r="H40" s="120">
        <v>51.128</v>
      </c>
      <c r="I40" s="120">
        <v>60.787999999999997</v>
      </c>
      <c r="J40" s="120">
        <v>51.357999999999997</v>
      </c>
      <c r="K40" s="120">
        <v>72.23</v>
      </c>
      <c r="L40" s="120">
        <v>66.144000000000005</v>
      </c>
      <c r="M40" s="122">
        <v>371.4</v>
      </c>
      <c r="N40" s="123">
        <f t="shared" si="12"/>
        <v>3.5880000000000223</v>
      </c>
      <c r="O40" s="124">
        <f t="shared" si="46"/>
        <v>100.96607431340874</v>
      </c>
      <c r="P40" s="118">
        <f t="shared" si="17"/>
        <v>340</v>
      </c>
      <c r="Q40" s="123">
        <f t="shared" si="13"/>
        <v>34.988</v>
      </c>
      <c r="R40" s="124">
        <f t="shared" si="14"/>
        <v>110.29058823529412</v>
      </c>
      <c r="S40" s="124">
        <f t="shared" si="18"/>
        <v>55.145294117647062</v>
      </c>
      <c r="T40" s="121">
        <v>272.02499999999998</v>
      </c>
      <c r="U40" s="123">
        <f t="shared" si="15"/>
        <v>102.96300000000002</v>
      </c>
      <c r="V40" s="124">
        <f t="shared" si="47"/>
        <v>137.85056520540394</v>
      </c>
    </row>
    <row r="41" spans="1:26" s="79" customFormat="1" ht="117" x14ac:dyDescent="0.25">
      <c r="A41" s="76" t="s">
        <v>155</v>
      </c>
      <c r="B41" s="136" t="s">
        <v>74</v>
      </c>
      <c r="C41" s="63" t="s">
        <v>73</v>
      </c>
      <c r="D41" s="120">
        <v>45</v>
      </c>
      <c r="E41" s="120">
        <v>54</v>
      </c>
      <c r="F41" s="121">
        <f t="shared" si="16"/>
        <v>53.690000000000005</v>
      </c>
      <c r="G41" s="120">
        <v>4.03</v>
      </c>
      <c r="H41" s="120">
        <v>27.12</v>
      </c>
      <c r="I41" s="120">
        <v>2.95</v>
      </c>
      <c r="J41" s="120">
        <v>4.03</v>
      </c>
      <c r="K41" s="120">
        <v>4.2699999999999996</v>
      </c>
      <c r="L41" s="120">
        <v>11.29</v>
      </c>
      <c r="M41" s="122">
        <v>53.6</v>
      </c>
      <c r="N41" s="123">
        <f t="shared" si="12"/>
        <v>9.0000000000003411E-2</v>
      </c>
      <c r="O41" s="124">
        <f t="shared" si="46"/>
        <v>100.16791044776122</v>
      </c>
      <c r="P41" s="118">
        <f t="shared" si="17"/>
        <v>27</v>
      </c>
      <c r="Q41" s="123">
        <f t="shared" si="13"/>
        <v>26.690000000000005</v>
      </c>
      <c r="R41" s="124">
        <f t="shared" si="14"/>
        <v>198.85185185185188</v>
      </c>
      <c r="S41" s="124">
        <f t="shared" si="18"/>
        <v>99.425925925925938</v>
      </c>
      <c r="T41" s="121">
        <v>20.189999999999998</v>
      </c>
      <c r="U41" s="123">
        <f t="shared" si="15"/>
        <v>33.500000000000007</v>
      </c>
      <c r="V41" s="124">
        <f t="shared" si="47"/>
        <v>265.92372461614661</v>
      </c>
    </row>
    <row r="42" spans="1:26" s="75" customFormat="1" ht="58.5" x14ac:dyDescent="0.25">
      <c r="A42" s="71">
        <v>16</v>
      </c>
      <c r="B42" s="171" t="s">
        <v>34</v>
      </c>
      <c r="C42" s="72" t="s">
        <v>19</v>
      </c>
      <c r="D42" s="115">
        <v>12000</v>
      </c>
      <c r="E42" s="115">
        <v>12000</v>
      </c>
      <c r="F42" s="116">
        <f t="shared" si="16"/>
        <v>9670.0869999999995</v>
      </c>
      <c r="G42" s="115">
        <v>3396.0749999999998</v>
      </c>
      <c r="H42" s="115">
        <v>827.53700000000003</v>
      </c>
      <c r="I42" s="115">
        <v>1208.2950000000001</v>
      </c>
      <c r="J42" s="115">
        <v>1576.239</v>
      </c>
      <c r="K42" s="115">
        <v>1289.481</v>
      </c>
      <c r="L42" s="115">
        <v>1372.46</v>
      </c>
      <c r="M42" s="117">
        <v>9435</v>
      </c>
      <c r="N42" s="118">
        <f t="shared" si="12"/>
        <v>235.08699999999953</v>
      </c>
      <c r="O42" s="119">
        <f t="shared" si="46"/>
        <v>102.49164811870695</v>
      </c>
      <c r="P42" s="118">
        <f t="shared" si="17"/>
        <v>6000</v>
      </c>
      <c r="Q42" s="118">
        <f t="shared" si="13"/>
        <v>3670.0869999999995</v>
      </c>
      <c r="R42" s="119">
        <f t="shared" si="14"/>
        <v>161.16811666666666</v>
      </c>
      <c r="S42" s="119">
        <f t="shared" si="18"/>
        <v>80.584058333333331</v>
      </c>
      <c r="T42" s="116">
        <v>5543.4049999999997</v>
      </c>
      <c r="U42" s="118">
        <f t="shared" si="15"/>
        <v>4126.6819999999998</v>
      </c>
      <c r="V42" s="119">
        <f t="shared" si="47"/>
        <v>174.44309048319579</v>
      </c>
    </row>
    <row r="43" spans="1:26" s="75" customFormat="1" ht="23.25" x14ac:dyDescent="0.25">
      <c r="A43" s="71">
        <f t="shared" ref="A43:A49" si="56">A42+1</f>
        <v>17</v>
      </c>
      <c r="B43" s="80" t="s">
        <v>53</v>
      </c>
      <c r="C43" s="72" t="s">
        <v>15</v>
      </c>
      <c r="D43" s="115">
        <v>405.2</v>
      </c>
      <c r="E43" s="115">
        <v>545.20000000000005</v>
      </c>
      <c r="F43" s="116">
        <f t="shared" si="16"/>
        <v>489.61400000000003</v>
      </c>
      <c r="G43" s="115">
        <v>22.706</v>
      </c>
      <c r="H43" s="115">
        <v>55.402000000000001</v>
      </c>
      <c r="I43" s="115">
        <v>176.16900000000001</v>
      </c>
      <c r="J43" s="115">
        <v>42.792000000000002</v>
      </c>
      <c r="K43" s="115">
        <v>37.798999999999999</v>
      </c>
      <c r="L43" s="115">
        <v>154.74600000000001</v>
      </c>
      <c r="M43" s="117">
        <v>484.2</v>
      </c>
      <c r="N43" s="118">
        <f t="shared" si="12"/>
        <v>5.4140000000000441</v>
      </c>
      <c r="O43" s="119">
        <f t="shared" si="46"/>
        <v>101.11813300289138</v>
      </c>
      <c r="P43" s="118">
        <f t="shared" si="17"/>
        <v>272.60000000000002</v>
      </c>
      <c r="Q43" s="118">
        <f t="shared" si="13"/>
        <v>217.01400000000001</v>
      </c>
      <c r="R43" s="119">
        <f t="shared" si="14"/>
        <v>179.60895084372709</v>
      </c>
      <c r="S43" s="119">
        <f t="shared" si="18"/>
        <v>89.804475421863543</v>
      </c>
      <c r="T43" s="116">
        <v>160.58699999999999</v>
      </c>
      <c r="U43" s="118">
        <f t="shared" si="15"/>
        <v>329.02700000000004</v>
      </c>
      <c r="V43" s="119">
        <f t="shared" si="47"/>
        <v>304.8901841369476</v>
      </c>
      <c r="W43" s="74">
        <f>100-V43</f>
        <v>-204.8901841369476</v>
      </c>
    </row>
    <row r="44" spans="1:26" s="75" customFormat="1" ht="97.5" x14ac:dyDescent="0.25">
      <c r="A44" s="71">
        <f t="shared" si="56"/>
        <v>18</v>
      </c>
      <c r="B44" s="80" t="s">
        <v>91</v>
      </c>
      <c r="C44" s="72" t="s">
        <v>90</v>
      </c>
      <c r="D44" s="115">
        <v>24</v>
      </c>
      <c r="E44" s="115">
        <v>24</v>
      </c>
      <c r="F44" s="116">
        <f t="shared" si="16"/>
        <v>7.2810000000000006</v>
      </c>
      <c r="G44" s="115">
        <v>2.472</v>
      </c>
      <c r="H44" s="115">
        <v>0</v>
      </c>
      <c r="I44" s="115">
        <v>0</v>
      </c>
      <c r="J44" s="115">
        <v>4.8090000000000002</v>
      </c>
      <c r="K44" s="115">
        <v>0</v>
      </c>
      <c r="L44" s="115">
        <v>0</v>
      </c>
      <c r="M44" s="117">
        <v>7.2809999999999997</v>
      </c>
      <c r="N44" s="118">
        <f t="shared" si="12"/>
        <v>0</v>
      </c>
      <c r="O44" s="119">
        <f t="shared" si="46"/>
        <v>100.00000000000003</v>
      </c>
      <c r="P44" s="118">
        <f t="shared" si="17"/>
        <v>12</v>
      </c>
      <c r="Q44" s="118">
        <f t="shared" si="13"/>
        <v>-4.7189999999999994</v>
      </c>
      <c r="R44" s="119">
        <f t="shared" si="14"/>
        <v>60.675000000000004</v>
      </c>
      <c r="S44" s="119">
        <f t="shared" si="18"/>
        <v>30.337500000000002</v>
      </c>
      <c r="T44" s="116">
        <v>0</v>
      </c>
      <c r="U44" s="118">
        <f t="shared" si="15"/>
        <v>7.2810000000000006</v>
      </c>
      <c r="V44" s="119"/>
    </row>
    <row r="45" spans="1:26" s="75" customFormat="1" ht="39" x14ac:dyDescent="0.25">
      <c r="A45" s="71">
        <f t="shared" si="56"/>
        <v>19</v>
      </c>
      <c r="B45" s="103" t="s">
        <v>60</v>
      </c>
      <c r="C45" s="34" t="s">
        <v>61</v>
      </c>
      <c r="D45" s="115">
        <v>270</v>
      </c>
      <c r="E45" s="115">
        <v>270</v>
      </c>
      <c r="F45" s="116">
        <f t="shared" si="16"/>
        <v>369.09899999999999</v>
      </c>
      <c r="G45" s="115">
        <v>0</v>
      </c>
      <c r="H45" s="115">
        <v>0</v>
      </c>
      <c r="I45" s="115">
        <v>2.3719999999999999</v>
      </c>
      <c r="J45" s="115">
        <v>0</v>
      </c>
      <c r="K45" s="115">
        <v>0</v>
      </c>
      <c r="L45" s="115">
        <v>366.72699999999998</v>
      </c>
      <c r="M45" s="117">
        <v>261.3</v>
      </c>
      <c r="N45" s="118">
        <f t="shared" si="12"/>
        <v>107.79899999999998</v>
      </c>
      <c r="O45" s="119">
        <f t="shared" si="46"/>
        <v>141.25487944890929</v>
      </c>
      <c r="P45" s="118">
        <f t="shared" si="17"/>
        <v>135</v>
      </c>
      <c r="Q45" s="118">
        <f t="shared" si="13"/>
        <v>234.09899999999999</v>
      </c>
      <c r="R45" s="119">
        <f t="shared" ref="R45:R50" si="57">F45/P45*100</f>
        <v>273.40666666666664</v>
      </c>
      <c r="S45" s="119">
        <f t="shared" si="18"/>
        <v>136.70333333333332</v>
      </c>
      <c r="T45" s="116">
        <v>0</v>
      </c>
      <c r="U45" s="118">
        <f t="shared" si="15"/>
        <v>369.09899999999999</v>
      </c>
      <c r="V45" s="119"/>
    </row>
    <row r="46" spans="1:26" s="75" customFormat="1" ht="23.25" x14ac:dyDescent="0.25">
      <c r="A46" s="71">
        <f t="shared" si="56"/>
        <v>20</v>
      </c>
      <c r="B46" s="80" t="s">
        <v>8</v>
      </c>
      <c r="C46" s="72" t="s">
        <v>20</v>
      </c>
      <c r="D46" s="115">
        <v>1700</v>
      </c>
      <c r="E46" s="115">
        <v>2200</v>
      </c>
      <c r="F46" s="116">
        <f t="shared" si="16"/>
        <v>2010.3579999999999</v>
      </c>
      <c r="G46" s="115">
        <v>255.631</v>
      </c>
      <c r="H46" s="115">
        <v>306.07900000000001</v>
      </c>
      <c r="I46" s="115">
        <v>239.01900000000001</v>
      </c>
      <c r="J46" s="115">
        <v>242.27799999999999</v>
      </c>
      <c r="K46" s="115">
        <v>732.68399999999997</v>
      </c>
      <c r="L46" s="115">
        <v>234.667</v>
      </c>
      <c r="M46" s="117">
        <v>1932</v>
      </c>
      <c r="N46" s="118">
        <f t="shared" ref="N46:N62" si="58">F46-M46</f>
        <v>78.357999999999947</v>
      </c>
      <c r="O46" s="119">
        <f>F46/M46*100</f>
        <v>104.05579710144927</v>
      </c>
      <c r="P46" s="118">
        <f t="shared" si="17"/>
        <v>1100</v>
      </c>
      <c r="Q46" s="118">
        <f t="shared" ref="Q46:Q62" si="59">F46-P46</f>
        <v>910.35799999999995</v>
      </c>
      <c r="R46" s="119">
        <f t="shared" si="57"/>
        <v>182.75981818181816</v>
      </c>
      <c r="S46" s="119">
        <f t="shared" si="18"/>
        <v>91.379909090909081</v>
      </c>
      <c r="T46" s="116">
        <v>586.44499999999994</v>
      </c>
      <c r="U46" s="118">
        <f t="shared" ref="U46:U62" si="60">F46-T46</f>
        <v>1423.913</v>
      </c>
      <c r="V46" s="119">
        <f>F46/T46*100</f>
        <v>342.80418453563419</v>
      </c>
      <c r="Z46" s="75">
        <v>246438.04</v>
      </c>
    </row>
    <row r="47" spans="1:26" s="75" customFormat="1" ht="156" x14ac:dyDescent="0.25">
      <c r="A47" s="71">
        <f t="shared" si="56"/>
        <v>21</v>
      </c>
      <c r="B47" s="80" t="s">
        <v>52</v>
      </c>
      <c r="C47" s="72" t="s">
        <v>46</v>
      </c>
      <c r="D47" s="115">
        <v>2000</v>
      </c>
      <c r="E47" s="115">
        <v>6500</v>
      </c>
      <c r="F47" s="116">
        <f t="shared" si="16"/>
        <v>6502.5599999999995</v>
      </c>
      <c r="G47" s="115">
        <v>1130.5809999999999</v>
      </c>
      <c r="H47" s="115">
        <v>421.64100000000002</v>
      </c>
      <c r="I47" s="115">
        <v>471.488</v>
      </c>
      <c r="J47" s="115">
        <v>3796.4290000000001</v>
      </c>
      <c r="K47" s="115">
        <v>366.95400000000001</v>
      </c>
      <c r="L47" s="115">
        <v>315.46699999999998</v>
      </c>
      <c r="M47" s="117">
        <v>6400</v>
      </c>
      <c r="N47" s="118">
        <f t="shared" si="58"/>
        <v>102.55999999999949</v>
      </c>
      <c r="O47" s="119">
        <f>F47/M47*100</f>
        <v>101.60249999999999</v>
      </c>
      <c r="P47" s="118">
        <f>E47/12*6</f>
        <v>3250</v>
      </c>
      <c r="Q47" s="118">
        <f t="shared" si="59"/>
        <v>3252.5599999999995</v>
      </c>
      <c r="R47" s="119">
        <f t="shared" si="57"/>
        <v>200.07876923076918</v>
      </c>
      <c r="S47" s="119">
        <f t="shared" si="18"/>
        <v>100.03938461538459</v>
      </c>
      <c r="T47" s="116">
        <v>501.62099999999998</v>
      </c>
      <c r="U47" s="118">
        <f t="shared" si="60"/>
        <v>6000.9389999999994</v>
      </c>
      <c r="V47" s="119">
        <f>F47/T47*100</f>
        <v>1296.3093650385449</v>
      </c>
    </row>
    <row r="48" spans="1:26" s="75" customFormat="1" ht="78" x14ac:dyDescent="0.25">
      <c r="A48" s="71">
        <f t="shared" si="56"/>
        <v>22</v>
      </c>
      <c r="B48" s="80" t="s">
        <v>117</v>
      </c>
      <c r="C48" s="72" t="s">
        <v>116</v>
      </c>
      <c r="D48" s="115">
        <v>0.25</v>
      </c>
      <c r="E48" s="115">
        <v>0.25</v>
      </c>
      <c r="F48" s="116">
        <f t="shared" si="16"/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/>
      <c r="M48" s="117">
        <v>0</v>
      </c>
      <c r="N48" s="118">
        <f t="shared" si="58"/>
        <v>0</v>
      </c>
      <c r="O48" s="119"/>
      <c r="P48" s="118">
        <f t="shared" si="17"/>
        <v>0.125</v>
      </c>
      <c r="Q48" s="118">
        <f t="shared" si="59"/>
        <v>-0.125</v>
      </c>
      <c r="R48" s="119">
        <f t="shared" si="57"/>
        <v>0</v>
      </c>
      <c r="S48" s="119">
        <f t="shared" si="18"/>
        <v>0</v>
      </c>
      <c r="T48" s="116">
        <v>0</v>
      </c>
      <c r="U48" s="118">
        <f t="shared" si="60"/>
        <v>0</v>
      </c>
      <c r="V48" s="119"/>
      <c r="X48" s="73">
        <f>F50-F46</f>
        <v>2591086.7760000001</v>
      </c>
      <c r="Y48" s="73">
        <f>T50-T46</f>
        <v>2078735.777</v>
      </c>
      <c r="Z48" s="74">
        <f>X48/Y48</f>
        <v>1.2464724014802002</v>
      </c>
    </row>
    <row r="49" spans="1:27" s="75" customFormat="1" ht="39" x14ac:dyDescent="0.25">
      <c r="A49" s="71">
        <f t="shared" si="56"/>
        <v>23</v>
      </c>
      <c r="B49" s="80" t="s">
        <v>81</v>
      </c>
      <c r="C49" s="72" t="s">
        <v>80</v>
      </c>
      <c r="D49" s="115">
        <v>0.25</v>
      </c>
      <c r="E49" s="115">
        <v>0.25</v>
      </c>
      <c r="F49" s="116">
        <f t="shared" si="16"/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/>
      <c r="M49" s="117">
        <v>0</v>
      </c>
      <c r="N49" s="118">
        <f t="shared" si="58"/>
        <v>0</v>
      </c>
      <c r="O49" s="119"/>
      <c r="P49" s="118">
        <f t="shared" si="17"/>
        <v>0.125</v>
      </c>
      <c r="Q49" s="118">
        <f t="shared" si="59"/>
        <v>-0.125</v>
      </c>
      <c r="R49" s="119">
        <f t="shared" si="57"/>
        <v>0</v>
      </c>
      <c r="S49" s="119">
        <f t="shared" si="18"/>
        <v>0</v>
      </c>
      <c r="T49" s="116">
        <v>0</v>
      </c>
      <c r="U49" s="118">
        <f t="shared" si="60"/>
        <v>0</v>
      </c>
      <c r="V49" s="119"/>
    </row>
    <row r="50" spans="1:27" s="86" customFormat="1" ht="33.75" customHeight="1" x14ac:dyDescent="0.3">
      <c r="A50" s="81"/>
      <c r="B50" s="82" t="s">
        <v>198</v>
      </c>
      <c r="C50" s="83"/>
      <c r="D50" s="83">
        <f>D7+D8+D9+D14+D22+D28+D29+D30+D31+D32+D33+D34+D37+D42+D43+D44+D45+D46+D47+D49+D48+D36</f>
        <v>4907395.4850000003</v>
      </c>
      <c r="E50" s="83">
        <f>E7+E8+E9+E14+E22+E28+E29+E30+E31+E32+E33+E34+E37+E42+E43+E44+E45+E46+E47+E49+E48+E36+E35</f>
        <v>4907395.4850000003</v>
      </c>
      <c r="F50" s="83">
        <f t="shared" si="16"/>
        <v>2593097.1340000001</v>
      </c>
      <c r="G50" s="83">
        <f t="shared" ref="G50:I50" si="61">G7+G8+G9+G14+G22+G28+G29+G30+G31+G32+G33+G34+G37+G42+G43+G44+G45+G46+G47+G49+G48+G36+G35+G21</f>
        <v>409452.82699999999</v>
      </c>
      <c r="H50" s="83">
        <f t="shared" si="61"/>
        <v>431791.35999999999</v>
      </c>
      <c r="I50" s="83">
        <f t="shared" si="61"/>
        <v>401731.77299999987</v>
      </c>
      <c r="J50" s="83">
        <f>J7+J8+J9+J14+J22+J28+J29+J30+J31+J32+J33+J34+J37+J42+J43+J44+J45+J46+J47+J49+J48+J36+J35+J21</f>
        <v>453308.46799999994</v>
      </c>
      <c r="K50" s="83">
        <f>K7+K8+K9+K14+K22+K28+K29+K30+K31+K32+K33+K34+K37+K42+K43+K44+K45+K46+K47+K49+K48+K36+K35+K21</f>
        <v>447883.62200000015</v>
      </c>
      <c r="L50" s="83">
        <f>L7+L8+L9+L14+L22+L28+L29+L30+L31+L32+L33+L34+L37+L42+L43+L44+L45+L46+L47+L49+L48+L36+L35+L21</f>
        <v>448929.08400000015</v>
      </c>
      <c r="M50" s="83">
        <f>M7+M8+M9+M14+M22+M28+M29+M30+M31+M32+M33+M34+M37+M42+M43+M44+M45+M46+M47+M49+M48+M36+M35</f>
        <v>1732356.5219999999</v>
      </c>
      <c r="N50" s="84">
        <f t="shared" si="58"/>
        <v>860740.6120000002</v>
      </c>
      <c r="O50" s="85">
        <f>F50/M50*100</f>
        <v>149.6861125910894</v>
      </c>
      <c r="P50" s="83">
        <f>P7+P8+P9+P14+P22+P28+P29+P30+P31+P32+P33+P34+P37+P42+P43+P44+P45+P46+P47+P49+P48+P36+P35</f>
        <v>2453697.7425000002</v>
      </c>
      <c r="Q50" s="84">
        <f t="shared" si="59"/>
        <v>139399.39149999991</v>
      </c>
      <c r="R50" s="85">
        <f t="shared" si="57"/>
        <v>105.68119655023077</v>
      </c>
      <c r="S50" s="85">
        <f t="shared" si="18"/>
        <v>52.840598275115383</v>
      </c>
      <c r="T50" s="83">
        <f>T7+T8+T9+T14+T22+T28+T29+T30+T31+T32+T33+T34+T37+T42+T43+T44+T45+T46+T47+T49+T48+T36+T21</f>
        <v>2079322.2220000001</v>
      </c>
      <c r="U50" s="84">
        <f t="shared" si="60"/>
        <v>513774.91200000001</v>
      </c>
      <c r="V50" s="85">
        <f>F50/T50*100</f>
        <v>124.70876839405027</v>
      </c>
      <c r="W50" s="87">
        <v>2079322.2220000001</v>
      </c>
      <c r="X50" s="87">
        <f>W50-T50</f>
        <v>0</v>
      </c>
      <c r="AA50" s="87" t="e">
        <f>#REF!-#REF!-#REF!</f>
        <v>#REF!</v>
      </c>
    </row>
    <row r="51" spans="1:27" s="10" customFormat="1" ht="97.5" x14ac:dyDescent="0.25">
      <c r="A51" s="24">
        <v>1</v>
      </c>
      <c r="B51" s="168" t="s">
        <v>160</v>
      </c>
      <c r="C51" s="145" t="s">
        <v>157</v>
      </c>
      <c r="D51" s="125">
        <v>0</v>
      </c>
      <c r="E51" s="125">
        <v>10995.7</v>
      </c>
      <c r="F51" s="116">
        <f t="shared" si="16"/>
        <v>5497.8</v>
      </c>
      <c r="G51" s="115">
        <v>0</v>
      </c>
      <c r="H51" s="115">
        <v>0</v>
      </c>
      <c r="I51" s="115">
        <v>2748.9</v>
      </c>
      <c r="J51" s="115">
        <v>916.3</v>
      </c>
      <c r="K51" s="115">
        <v>916.3</v>
      </c>
      <c r="L51" s="115">
        <v>916.3</v>
      </c>
      <c r="M51" s="115">
        <v>5497.8</v>
      </c>
      <c r="N51" s="118">
        <f t="shared" ref="N51" si="62">F51-M51</f>
        <v>0</v>
      </c>
      <c r="O51" s="119">
        <f>F51/M51*100</f>
        <v>100</v>
      </c>
      <c r="P51" s="115">
        <f>M51</f>
        <v>5497.8</v>
      </c>
      <c r="Q51" s="118">
        <f t="shared" ref="Q51" si="63">F51-P51</f>
        <v>0</v>
      </c>
      <c r="R51" s="119">
        <f>F51/P51*100</f>
        <v>100</v>
      </c>
      <c r="S51" s="119">
        <f t="shared" ref="S51" si="64">F51/E51*100</f>
        <v>49.999545276790016</v>
      </c>
      <c r="T51" s="116">
        <v>0</v>
      </c>
      <c r="U51" s="118">
        <f t="shared" si="60"/>
        <v>5497.8</v>
      </c>
      <c r="V51" s="119"/>
      <c r="W51" s="44"/>
      <c r="X51" s="44"/>
      <c r="Y51" s="44"/>
      <c r="Z51" s="46"/>
    </row>
    <row r="52" spans="1:27" s="10" customFormat="1" ht="38.25" customHeight="1" x14ac:dyDescent="0.25">
      <c r="A52" s="24">
        <f>A51+1</f>
        <v>2</v>
      </c>
      <c r="B52" s="57" t="s">
        <v>162</v>
      </c>
      <c r="C52" s="25" t="s">
        <v>54</v>
      </c>
      <c r="D52" s="125">
        <v>0</v>
      </c>
      <c r="E52" s="125">
        <v>743512.7</v>
      </c>
      <c r="F52" s="116">
        <f t="shared" si="16"/>
        <v>455980.50000000006</v>
      </c>
      <c r="G52" s="115">
        <v>58102.400000000001</v>
      </c>
      <c r="H52" s="115">
        <v>58123.4</v>
      </c>
      <c r="I52" s="115">
        <v>58121.9</v>
      </c>
      <c r="J52" s="115">
        <v>58111.7</v>
      </c>
      <c r="K52" s="115">
        <v>74506.399999999994</v>
      </c>
      <c r="L52" s="115">
        <v>149014.70000000001</v>
      </c>
      <c r="M52" s="115">
        <v>455980.5</v>
      </c>
      <c r="N52" s="118">
        <f t="shared" si="58"/>
        <v>0</v>
      </c>
      <c r="O52" s="119">
        <f>F52/M52*100</f>
        <v>100.00000000000003</v>
      </c>
      <c r="P52" s="115">
        <f t="shared" ref="P52:P62" si="65">M52</f>
        <v>455980.5</v>
      </c>
      <c r="Q52" s="118">
        <f t="shared" si="59"/>
        <v>0</v>
      </c>
      <c r="R52" s="119">
        <f>F52/P52*100</f>
        <v>100.00000000000003</v>
      </c>
      <c r="S52" s="119">
        <f t="shared" si="18"/>
        <v>61.327869718970518</v>
      </c>
      <c r="T52" s="116">
        <v>481876.6</v>
      </c>
      <c r="U52" s="118">
        <f t="shared" si="60"/>
        <v>-25896.099999999919</v>
      </c>
      <c r="V52" s="119">
        <f>F52/T52*100</f>
        <v>94.625989309296216</v>
      </c>
      <c r="W52" s="44"/>
      <c r="X52" s="44"/>
      <c r="Y52" s="44"/>
      <c r="Z52" s="46"/>
    </row>
    <row r="53" spans="1:27" s="10" customFormat="1" ht="87.75" customHeight="1" x14ac:dyDescent="0.25">
      <c r="A53" s="24">
        <f t="shared" ref="A53:A58" si="66">A52+1</f>
        <v>3</v>
      </c>
      <c r="B53" s="168" t="s">
        <v>163</v>
      </c>
      <c r="C53" s="145" t="s">
        <v>104</v>
      </c>
      <c r="D53" s="125">
        <v>0</v>
      </c>
      <c r="E53" s="125">
        <v>0</v>
      </c>
      <c r="F53" s="116">
        <f t="shared" si="16"/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18">
        <f t="shared" si="58"/>
        <v>0</v>
      </c>
      <c r="O53" s="119"/>
      <c r="P53" s="115">
        <f t="shared" ref="P53:P54" si="67">M53</f>
        <v>0</v>
      </c>
      <c r="Q53" s="118">
        <f t="shared" ref="Q53:Q54" si="68">F53-P53</f>
        <v>0</v>
      </c>
      <c r="R53" s="119"/>
      <c r="S53" s="119"/>
      <c r="T53" s="116">
        <v>14500.2</v>
      </c>
      <c r="U53" s="118">
        <f t="shared" ref="U53:U54" si="69">F53-T53</f>
        <v>-14500.2</v>
      </c>
      <c r="V53" s="119"/>
      <c r="W53" s="44"/>
      <c r="X53" s="44"/>
      <c r="Y53" s="44"/>
      <c r="Z53" s="46"/>
    </row>
    <row r="54" spans="1:27" s="10" customFormat="1" ht="23.25" x14ac:dyDescent="0.25">
      <c r="A54" s="24">
        <f t="shared" si="66"/>
        <v>4</v>
      </c>
      <c r="B54" s="168" t="s">
        <v>175</v>
      </c>
      <c r="C54" s="145" t="s">
        <v>174</v>
      </c>
      <c r="D54" s="125">
        <v>0</v>
      </c>
      <c r="E54" s="125">
        <v>3201.0839999999998</v>
      </c>
      <c r="F54" s="116">
        <f t="shared" si="16"/>
        <v>3201.0839999999998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3201.0839999999998</v>
      </c>
      <c r="M54" s="115">
        <v>3201.0839999999998</v>
      </c>
      <c r="N54" s="118">
        <f t="shared" si="58"/>
        <v>0</v>
      </c>
      <c r="O54" s="119">
        <f>F54/M54*100</f>
        <v>100</v>
      </c>
      <c r="P54" s="115">
        <f t="shared" si="67"/>
        <v>3201.0839999999998</v>
      </c>
      <c r="Q54" s="118">
        <f t="shared" si="68"/>
        <v>0</v>
      </c>
      <c r="R54" s="119">
        <f>F54/P54*100</f>
        <v>100</v>
      </c>
      <c r="S54" s="119">
        <f t="shared" ref="S54" si="70">F54/E54*100</f>
        <v>100</v>
      </c>
      <c r="T54" s="116"/>
      <c r="U54" s="118">
        <f t="shared" si="69"/>
        <v>3201.0839999999998</v>
      </c>
      <c r="V54" s="119"/>
      <c r="W54" s="44"/>
      <c r="X54" s="44"/>
      <c r="Y54" s="44"/>
      <c r="Z54" s="46"/>
    </row>
    <row r="55" spans="1:27" s="10" customFormat="1" ht="48.75" customHeight="1" x14ac:dyDescent="0.25">
      <c r="A55" s="24">
        <f t="shared" si="66"/>
        <v>5</v>
      </c>
      <c r="B55" s="168" t="s">
        <v>164</v>
      </c>
      <c r="C55" s="145" t="s">
        <v>113</v>
      </c>
      <c r="D55" s="125">
        <v>0</v>
      </c>
      <c r="E55" s="125">
        <v>17419.900000000001</v>
      </c>
      <c r="F55" s="116">
        <f t="shared" si="16"/>
        <v>10703.922</v>
      </c>
      <c r="G55" s="115">
        <v>1367.232</v>
      </c>
      <c r="H55" s="115">
        <v>1367.7239999999999</v>
      </c>
      <c r="I55" s="115">
        <v>1367.6890000000001</v>
      </c>
      <c r="J55" s="115">
        <v>1367.451</v>
      </c>
      <c r="K55" s="115">
        <v>1753.242</v>
      </c>
      <c r="L55" s="115">
        <v>3480.5839999999998</v>
      </c>
      <c r="M55" s="117">
        <v>10703.922</v>
      </c>
      <c r="N55" s="118">
        <f t="shared" si="58"/>
        <v>0</v>
      </c>
      <c r="O55" s="119">
        <f>F55/M55*100</f>
        <v>100</v>
      </c>
      <c r="P55" s="115">
        <f t="shared" si="65"/>
        <v>10703.922</v>
      </c>
      <c r="Q55" s="118">
        <f t="shared" si="59"/>
        <v>0</v>
      </c>
      <c r="R55" s="119">
        <f>F55/P55*100</f>
        <v>100</v>
      </c>
      <c r="S55" s="119">
        <f t="shared" si="18"/>
        <v>61.446518062675452</v>
      </c>
      <c r="T55" s="116">
        <v>9034.0529999999999</v>
      </c>
      <c r="U55" s="118">
        <f t="shared" si="60"/>
        <v>1669.8690000000006</v>
      </c>
      <c r="V55" s="119">
        <f>F55/T55*100</f>
        <v>118.48416209203111</v>
      </c>
    </row>
    <row r="56" spans="1:27" s="10" customFormat="1" ht="68.25" customHeight="1" x14ac:dyDescent="0.25">
      <c r="A56" s="24">
        <f t="shared" si="66"/>
        <v>6</v>
      </c>
      <c r="B56" s="168" t="s">
        <v>165</v>
      </c>
      <c r="C56" s="145">
        <v>41051200</v>
      </c>
      <c r="D56" s="125">
        <v>0</v>
      </c>
      <c r="E56" s="125">
        <v>2613.9</v>
      </c>
      <c r="F56" s="116">
        <f t="shared" si="16"/>
        <v>1306.9080000000001</v>
      </c>
      <c r="G56" s="115">
        <v>217.81800000000001</v>
      </c>
      <c r="H56" s="115">
        <v>217.81800000000001</v>
      </c>
      <c r="I56" s="115">
        <v>217.81800000000001</v>
      </c>
      <c r="J56" s="115">
        <v>217.81800000000001</v>
      </c>
      <c r="K56" s="115">
        <v>217.81800000000001</v>
      </c>
      <c r="L56" s="115">
        <v>217.81800000000001</v>
      </c>
      <c r="M56" s="117">
        <v>1306.9079999999999</v>
      </c>
      <c r="N56" s="118">
        <f t="shared" si="58"/>
        <v>0</v>
      </c>
      <c r="O56" s="119">
        <f>F56/M56*100</f>
        <v>100.00000000000003</v>
      </c>
      <c r="P56" s="115">
        <f t="shared" si="65"/>
        <v>1306.9079999999999</v>
      </c>
      <c r="Q56" s="118">
        <f t="shared" si="59"/>
        <v>0</v>
      </c>
      <c r="R56" s="119">
        <f>F56/P56*100</f>
        <v>100.00000000000003</v>
      </c>
      <c r="S56" s="119">
        <f t="shared" si="18"/>
        <v>49.998393205554919</v>
      </c>
      <c r="T56" s="116">
        <v>1171.164</v>
      </c>
      <c r="U56" s="118">
        <f t="shared" si="60"/>
        <v>135.74400000000014</v>
      </c>
      <c r="V56" s="119">
        <f>F56/T56*100</f>
        <v>111.59052020041599</v>
      </c>
    </row>
    <row r="57" spans="1:27" s="10" customFormat="1" ht="68.25" customHeight="1" x14ac:dyDescent="0.25">
      <c r="A57" s="24">
        <f t="shared" si="66"/>
        <v>7</v>
      </c>
      <c r="B57" s="168" t="s">
        <v>161</v>
      </c>
      <c r="C57" s="145" t="s">
        <v>158</v>
      </c>
      <c r="D57" s="125">
        <v>0</v>
      </c>
      <c r="E57" s="125">
        <v>2073.1129999999998</v>
      </c>
      <c r="F57" s="116">
        <f t="shared" si="16"/>
        <v>2073.1129999999998</v>
      </c>
      <c r="G57" s="115">
        <v>0</v>
      </c>
      <c r="H57" s="115">
        <v>0</v>
      </c>
      <c r="I57" s="115">
        <v>2073.1129999999998</v>
      </c>
      <c r="J57" s="115">
        <v>0</v>
      </c>
      <c r="K57" s="115">
        <v>0</v>
      </c>
      <c r="L57" s="115">
        <v>0</v>
      </c>
      <c r="M57" s="117">
        <v>2073.1129999999998</v>
      </c>
      <c r="N57" s="118">
        <f t="shared" ref="N57" si="71">F57-M57</f>
        <v>0</v>
      </c>
      <c r="O57" s="119">
        <f>F57/M57*100</f>
        <v>100</v>
      </c>
      <c r="P57" s="115">
        <f t="shared" si="65"/>
        <v>2073.1129999999998</v>
      </c>
      <c r="Q57" s="118">
        <f t="shared" ref="Q57" si="72">F57-P57</f>
        <v>0</v>
      </c>
      <c r="R57" s="119">
        <f>F57/P57*100</f>
        <v>100</v>
      </c>
      <c r="S57" s="119">
        <f t="shared" ref="S57" si="73">F57/E57*100</f>
        <v>100</v>
      </c>
      <c r="T57" s="116">
        <v>0</v>
      </c>
      <c r="U57" s="118">
        <f t="shared" si="60"/>
        <v>2073.1129999999998</v>
      </c>
      <c r="V57" s="119"/>
    </row>
    <row r="58" spans="1:27" s="10" customFormat="1" ht="36" customHeight="1" x14ac:dyDescent="0.25">
      <c r="A58" s="24">
        <f t="shared" si="66"/>
        <v>8</v>
      </c>
      <c r="B58" s="169" t="s">
        <v>166</v>
      </c>
      <c r="C58" s="145" t="s">
        <v>105</v>
      </c>
      <c r="D58" s="125">
        <f>SUM(D59:D63)</f>
        <v>4144</v>
      </c>
      <c r="E58" s="125">
        <f>SUM(E59:E63)</f>
        <v>4832.0950000000003</v>
      </c>
      <c r="F58" s="116">
        <f t="shared" si="16"/>
        <v>2645.3070000000002</v>
      </c>
      <c r="G58" s="115">
        <f t="shared" ref="G58:K58" si="74">SUM(G59:G62)</f>
        <v>0</v>
      </c>
      <c r="H58" s="115">
        <f t="shared" si="74"/>
        <v>175.19500000000002</v>
      </c>
      <c r="I58" s="115">
        <f t="shared" si="74"/>
        <v>372.44399999999996</v>
      </c>
      <c r="J58" s="115">
        <f t="shared" si="74"/>
        <v>738.52100000000007</v>
      </c>
      <c r="K58" s="115">
        <f t="shared" si="74"/>
        <v>282.16399999999999</v>
      </c>
      <c r="L58" s="115">
        <f>SUM(L59:L63)</f>
        <v>1076.9830000000002</v>
      </c>
      <c r="M58" s="115">
        <f>SUM(M59:M63)</f>
        <v>2676.0429999999997</v>
      </c>
      <c r="N58" s="118">
        <f t="shared" si="58"/>
        <v>-30.735999999999422</v>
      </c>
      <c r="O58" s="119">
        <f t="shared" ref="O58:O62" si="75">F58/M58*100</f>
        <v>98.851438485853947</v>
      </c>
      <c r="P58" s="115">
        <f t="shared" si="65"/>
        <v>2676.0429999999997</v>
      </c>
      <c r="Q58" s="118">
        <f t="shared" si="59"/>
        <v>-30.735999999999422</v>
      </c>
      <c r="R58" s="119">
        <f t="shared" ref="R58:R62" si="76">F58/P58*100</f>
        <v>98.851438485853947</v>
      </c>
      <c r="S58" s="119">
        <f t="shared" si="18"/>
        <v>54.744515577611786</v>
      </c>
      <c r="T58" s="116">
        <f>SUM(T59:T62)</f>
        <v>1624.2139999999999</v>
      </c>
      <c r="U58" s="118">
        <f t="shared" si="60"/>
        <v>1021.0930000000003</v>
      </c>
      <c r="V58" s="119">
        <f t="shared" ref="V58:V62" si="77">F58/T58*100</f>
        <v>162.86690054389388</v>
      </c>
      <c r="W58" s="116">
        <v>5098.8379999999997</v>
      </c>
      <c r="X58" s="116">
        <f>W58-T58</f>
        <v>3474.6239999999998</v>
      </c>
    </row>
    <row r="59" spans="1:27" s="43" customFormat="1" ht="39" x14ac:dyDescent="0.25">
      <c r="A59" s="42" t="s">
        <v>176</v>
      </c>
      <c r="B59" s="170" t="s">
        <v>167</v>
      </c>
      <c r="C59" s="102"/>
      <c r="D59" s="126">
        <v>105</v>
      </c>
      <c r="E59" s="126">
        <v>105</v>
      </c>
      <c r="F59" s="121">
        <f t="shared" si="16"/>
        <v>19.766999999999999</v>
      </c>
      <c r="G59" s="120">
        <v>0</v>
      </c>
      <c r="H59" s="120">
        <v>6.05</v>
      </c>
      <c r="I59" s="120">
        <v>0</v>
      </c>
      <c r="J59" s="120">
        <v>6.9720000000000004</v>
      </c>
      <c r="K59" s="120">
        <v>3.4540000000000002</v>
      </c>
      <c r="L59" s="120">
        <v>3.2909999999999999</v>
      </c>
      <c r="M59" s="122">
        <v>42.212000000000003</v>
      </c>
      <c r="N59" s="123">
        <f t="shared" si="58"/>
        <v>-22.445000000000004</v>
      </c>
      <c r="O59" s="124">
        <f t="shared" si="75"/>
        <v>46.827916232350987</v>
      </c>
      <c r="P59" s="120">
        <f t="shared" si="65"/>
        <v>42.212000000000003</v>
      </c>
      <c r="Q59" s="123">
        <f t="shared" si="59"/>
        <v>-22.445000000000004</v>
      </c>
      <c r="R59" s="124">
        <f t="shared" si="76"/>
        <v>46.827916232350987</v>
      </c>
      <c r="S59" s="124">
        <f t="shared" si="18"/>
        <v>18.825714285714284</v>
      </c>
      <c r="T59" s="121">
        <v>34.551000000000002</v>
      </c>
      <c r="U59" s="123">
        <f t="shared" si="60"/>
        <v>-14.784000000000002</v>
      </c>
      <c r="V59" s="124">
        <f t="shared" si="77"/>
        <v>57.211079274116514</v>
      </c>
    </row>
    <row r="60" spans="1:27" s="43" customFormat="1" ht="39" x14ac:dyDescent="0.25">
      <c r="A60" s="42" t="s">
        <v>177</v>
      </c>
      <c r="B60" s="170" t="s">
        <v>168</v>
      </c>
      <c r="C60" s="102"/>
      <c r="D60" s="126">
        <v>1246.7</v>
      </c>
      <c r="E60" s="126">
        <v>1246.7</v>
      </c>
      <c r="F60" s="121">
        <f t="shared" si="16"/>
        <v>649.59999999999991</v>
      </c>
      <c r="G60" s="120">
        <v>0</v>
      </c>
      <c r="H60" s="120">
        <v>169.14500000000001</v>
      </c>
      <c r="I60" s="120">
        <v>226.30799999999999</v>
      </c>
      <c r="J60" s="120">
        <v>79.358000000000004</v>
      </c>
      <c r="K60" s="120">
        <v>92.965000000000003</v>
      </c>
      <c r="L60" s="120">
        <v>81.823999999999998</v>
      </c>
      <c r="M60" s="122">
        <v>649.6</v>
      </c>
      <c r="N60" s="123">
        <f t="shared" si="58"/>
        <v>0</v>
      </c>
      <c r="O60" s="124">
        <f t="shared" si="75"/>
        <v>99.999999999999972</v>
      </c>
      <c r="P60" s="120">
        <f t="shared" si="65"/>
        <v>649.6</v>
      </c>
      <c r="Q60" s="123">
        <f t="shared" si="59"/>
        <v>0</v>
      </c>
      <c r="R60" s="124">
        <f t="shared" si="76"/>
        <v>99.999999999999972</v>
      </c>
      <c r="S60" s="124">
        <f t="shared" si="18"/>
        <v>52.105558674901729</v>
      </c>
      <c r="T60" s="121">
        <v>520.56600000000003</v>
      </c>
      <c r="U60" s="123">
        <f t="shared" si="60"/>
        <v>129.03399999999988</v>
      </c>
      <c r="V60" s="124">
        <f t="shared" si="77"/>
        <v>124.78725080009066</v>
      </c>
    </row>
    <row r="61" spans="1:27" s="43" customFormat="1" ht="78" x14ac:dyDescent="0.25">
      <c r="A61" s="42" t="s">
        <v>178</v>
      </c>
      <c r="B61" s="170" t="s">
        <v>169</v>
      </c>
      <c r="C61" s="102"/>
      <c r="D61" s="126">
        <v>292.3</v>
      </c>
      <c r="E61" s="126">
        <v>292.3</v>
      </c>
      <c r="F61" s="121">
        <f t="shared" si="16"/>
        <v>146.136</v>
      </c>
      <c r="G61" s="120">
        <v>0</v>
      </c>
      <c r="H61" s="120">
        <v>0</v>
      </c>
      <c r="I61" s="120">
        <v>146.136</v>
      </c>
      <c r="J61" s="120">
        <v>0</v>
      </c>
      <c r="K61" s="120">
        <v>0</v>
      </c>
      <c r="L61" s="120"/>
      <c r="M61" s="122">
        <v>146.136</v>
      </c>
      <c r="N61" s="123">
        <f t="shared" si="58"/>
        <v>0</v>
      </c>
      <c r="O61" s="124">
        <f t="shared" si="75"/>
        <v>100</v>
      </c>
      <c r="P61" s="120">
        <f t="shared" si="65"/>
        <v>146.136</v>
      </c>
      <c r="Q61" s="123">
        <f t="shared" si="59"/>
        <v>0</v>
      </c>
      <c r="R61" s="124">
        <f t="shared" si="76"/>
        <v>100</v>
      </c>
      <c r="S61" s="124">
        <f t="shared" si="18"/>
        <v>49.995210400273685</v>
      </c>
      <c r="T61" s="121">
        <v>146.136</v>
      </c>
      <c r="U61" s="123">
        <f t="shared" si="60"/>
        <v>0</v>
      </c>
      <c r="V61" s="124">
        <f t="shared" si="77"/>
        <v>100</v>
      </c>
    </row>
    <row r="62" spans="1:27" s="43" customFormat="1" ht="58.5" x14ac:dyDescent="0.25">
      <c r="A62" s="42" t="s">
        <v>179</v>
      </c>
      <c r="B62" s="170" t="s">
        <v>170</v>
      </c>
      <c r="C62" s="102"/>
      <c r="D62" s="126">
        <v>2500</v>
      </c>
      <c r="E62" s="126">
        <v>2500</v>
      </c>
      <c r="F62" s="121">
        <f t="shared" si="16"/>
        <v>1141.7090000000001</v>
      </c>
      <c r="G62" s="120">
        <v>0</v>
      </c>
      <c r="H62" s="120">
        <v>0</v>
      </c>
      <c r="I62" s="120">
        <v>0</v>
      </c>
      <c r="J62" s="120">
        <v>652.19100000000003</v>
      </c>
      <c r="K62" s="120">
        <v>185.745</v>
      </c>
      <c r="L62" s="120">
        <v>303.77300000000002</v>
      </c>
      <c r="M62" s="122">
        <v>1150</v>
      </c>
      <c r="N62" s="123">
        <f t="shared" si="58"/>
        <v>-8.29099999999994</v>
      </c>
      <c r="O62" s="124">
        <f t="shared" si="75"/>
        <v>99.279043478260874</v>
      </c>
      <c r="P62" s="120">
        <f t="shared" si="65"/>
        <v>1150</v>
      </c>
      <c r="Q62" s="123">
        <f t="shared" si="59"/>
        <v>-8.29099999999994</v>
      </c>
      <c r="R62" s="124">
        <f t="shared" si="76"/>
        <v>99.279043478260874</v>
      </c>
      <c r="S62" s="124">
        <f t="shared" si="18"/>
        <v>45.66836</v>
      </c>
      <c r="T62" s="121">
        <v>922.96100000000001</v>
      </c>
      <c r="U62" s="123">
        <f t="shared" si="60"/>
        <v>218.74800000000005</v>
      </c>
      <c r="V62" s="124">
        <f t="shared" si="77"/>
        <v>123.70067640994581</v>
      </c>
    </row>
    <row r="63" spans="1:27" s="43" customFormat="1" ht="58.5" x14ac:dyDescent="0.25">
      <c r="A63" s="42" t="s">
        <v>195</v>
      </c>
      <c r="B63" s="170" t="s">
        <v>196</v>
      </c>
      <c r="C63" s="102"/>
      <c r="D63" s="126"/>
      <c r="E63" s="126">
        <v>688.09500000000003</v>
      </c>
      <c r="F63" s="121">
        <f>SUM(G63:L63)</f>
        <v>688.09500000000003</v>
      </c>
      <c r="G63" s="120">
        <v>0</v>
      </c>
      <c r="H63" s="120">
        <v>0</v>
      </c>
      <c r="I63" s="120">
        <v>0</v>
      </c>
      <c r="J63" s="120">
        <v>0</v>
      </c>
      <c r="K63" s="120">
        <v>0</v>
      </c>
      <c r="L63" s="120">
        <v>688.09500000000003</v>
      </c>
      <c r="M63" s="122">
        <v>688.09500000000003</v>
      </c>
      <c r="N63" s="123">
        <f t="shared" ref="N63" si="78">F63-M63</f>
        <v>0</v>
      </c>
      <c r="O63" s="124">
        <f t="shared" ref="O63" si="79">F63/M63*100</f>
        <v>100</v>
      </c>
      <c r="P63" s="120">
        <f t="shared" ref="P63" si="80">M63</f>
        <v>688.09500000000003</v>
      </c>
      <c r="Q63" s="123">
        <f t="shared" ref="Q63" si="81">F63-P63</f>
        <v>0</v>
      </c>
      <c r="R63" s="124">
        <f t="shared" ref="R63" si="82">F63/P63*100</f>
        <v>100</v>
      </c>
      <c r="S63" s="124">
        <f t="shared" ref="S63" si="83">F63/E63*100</f>
        <v>100</v>
      </c>
      <c r="T63" s="121">
        <v>0</v>
      </c>
      <c r="U63" s="123">
        <f t="shared" ref="U63" si="84">F63-T63</f>
        <v>688.09500000000003</v>
      </c>
      <c r="V63" s="124"/>
    </row>
    <row r="64" spans="1:27" s="10" customFormat="1" ht="23.25" x14ac:dyDescent="0.25">
      <c r="A64" s="24"/>
      <c r="B64" s="146"/>
      <c r="C64" s="25"/>
      <c r="D64" s="125"/>
      <c r="E64" s="125"/>
      <c r="F64" s="116"/>
      <c r="G64" s="115"/>
      <c r="H64" s="115"/>
      <c r="I64" s="115"/>
      <c r="J64" s="115"/>
      <c r="K64" s="115"/>
      <c r="L64" s="115"/>
      <c r="M64" s="125"/>
      <c r="N64" s="118"/>
      <c r="O64" s="119"/>
      <c r="P64" s="125"/>
      <c r="Q64" s="118"/>
      <c r="R64" s="119"/>
      <c r="S64" s="119"/>
      <c r="T64" s="116"/>
      <c r="U64" s="123"/>
      <c r="V64" s="119"/>
    </row>
    <row r="65" spans="1:29" s="50" customFormat="1" ht="28.5" customHeight="1" x14ac:dyDescent="0.3">
      <c r="A65" s="47"/>
      <c r="B65" s="51" t="s">
        <v>27</v>
      </c>
      <c r="C65" s="48"/>
      <c r="D65" s="49">
        <f>D68+D67+D66</f>
        <v>4144</v>
      </c>
      <c r="E65" s="49">
        <f>E68+E67+E66</f>
        <v>784648.49199999997</v>
      </c>
      <c r="F65" s="49">
        <f t="shared" si="16"/>
        <v>481408.63400000008</v>
      </c>
      <c r="G65" s="49">
        <f t="shared" ref="G65:L65" si="85">G68+G67+G66</f>
        <v>59687.450000000004</v>
      </c>
      <c r="H65" s="49">
        <f t="shared" si="85"/>
        <v>59884.137000000002</v>
      </c>
      <c r="I65" s="49">
        <f t="shared" ref="I65:K65" si="86">I68+I67+I66</f>
        <v>64901.864000000001</v>
      </c>
      <c r="J65" s="49">
        <f t="shared" si="86"/>
        <v>61351.79</v>
      </c>
      <c r="K65" s="49">
        <f t="shared" si="86"/>
        <v>77675.923999999999</v>
      </c>
      <c r="L65" s="49">
        <f t="shared" si="85"/>
        <v>157907.46900000001</v>
      </c>
      <c r="M65" s="49">
        <f>M68+M67+M66</f>
        <v>481439.36999999994</v>
      </c>
      <c r="N65" s="84">
        <f>F65-M65</f>
        <v>-30.735999999858905</v>
      </c>
      <c r="O65" s="85">
        <f>F65/M65*100</f>
        <v>99.993615810854891</v>
      </c>
      <c r="P65" s="49">
        <f>P68+P67+P66</f>
        <v>481439.36999999994</v>
      </c>
      <c r="Q65" s="84">
        <f>F65-P65</f>
        <v>-30.735999999858905</v>
      </c>
      <c r="R65" s="85">
        <f>F65/P65*100</f>
        <v>99.993615810854891</v>
      </c>
      <c r="S65" s="85">
        <f t="shared" si="18"/>
        <v>61.353413523160135</v>
      </c>
      <c r="T65" s="49">
        <f>T68+T67</f>
        <v>508206.23099999997</v>
      </c>
      <c r="U65" s="84">
        <f t="shared" ref="U65:U70" si="87">F65-T65</f>
        <v>-26797.596999999892</v>
      </c>
      <c r="V65" s="85">
        <f>F65/T65*100</f>
        <v>94.72702313246532</v>
      </c>
    </row>
    <row r="66" spans="1:29" s="177" customFormat="1" ht="27.75" customHeight="1" x14ac:dyDescent="0.25">
      <c r="A66" s="172"/>
      <c r="B66" s="165" t="s">
        <v>159</v>
      </c>
      <c r="C66" s="11"/>
      <c r="D66" s="173">
        <f>D51</f>
        <v>0</v>
      </c>
      <c r="E66" s="173">
        <f>E51</f>
        <v>10995.7</v>
      </c>
      <c r="F66" s="174">
        <f>SUM(G66:L66)</f>
        <v>5497.8</v>
      </c>
      <c r="G66" s="173">
        <f t="shared" ref="G66:M66" si="88">G51</f>
        <v>0</v>
      </c>
      <c r="H66" s="173">
        <f t="shared" si="88"/>
        <v>0</v>
      </c>
      <c r="I66" s="173">
        <f t="shared" si="88"/>
        <v>2748.9</v>
      </c>
      <c r="J66" s="173">
        <f t="shared" si="88"/>
        <v>916.3</v>
      </c>
      <c r="K66" s="173">
        <f t="shared" si="88"/>
        <v>916.3</v>
      </c>
      <c r="L66" s="173">
        <f t="shared" si="88"/>
        <v>916.3</v>
      </c>
      <c r="M66" s="173">
        <f t="shared" si="88"/>
        <v>5497.8</v>
      </c>
      <c r="N66" s="175">
        <f t="shared" ref="N66:N67" si="89">F66-M66</f>
        <v>0</v>
      </c>
      <c r="O66" s="176">
        <f t="shared" ref="O66:O67" si="90">F66/M66*100</f>
        <v>100</v>
      </c>
      <c r="P66" s="173">
        <f>P51</f>
        <v>5497.8</v>
      </c>
      <c r="Q66" s="175">
        <f t="shared" ref="Q66:Q67" si="91">F66-P66</f>
        <v>0</v>
      </c>
      <c r="R66" s="176">
        <f t="shared" ref="R66" si="92">F66/P66*100</f>
        <v>100</v>
      </c>
      <c r="S66" s="176">
        <f t="shared" ref="S66:S67" si="93">F66/E66*100</f>
        <v>49.999545276790016</v>
      </c>
      <c r="T66" s="174">
        <v>0</v>
      </c>
      <c r="U66" s="175">
        <f t="shared" si="87"/>
        <v>5497.8</v>
      </c>
      <c r="V66" s="176"/>
      <c r="AB66" s="181"/>
      <c r="AC66" s="181"/>
    </row>
    <row r="67" spans="1:29" s="177" customFormat="1" ht="27.75" customHeight="1" x14ac:dyDescent="0.25">
      <c r="A67" s="172"/>
      <c r="B67" s="165" t="s">
        <v>106</v>
      </c>
      <c r="C67" s="11"/>
      <c r="D67" s="173">
        <f>D53</f>
        <v>0</v>
      </c>
      <c r="E67" s="173">
        <f>E53+E54</f>
        <v>3201.0839999999998</v>
      </c>
      <c r="F67" s="174">
        <f>SUM(G67:L67)</f>
        <v>3201.0839999999998</v>
      </c>
      <c r="G67" s="173">
        <f t="shared" ref="G67:M67" si="94">G53+G54</f>
        <v>0</v>
      </c>
      <c r="H67" s="173">
        <f t="shared" si="94"/>
        <v>0</v>
      </c>
      <c r="I67" s="173">
        <f t="shared" si="94"/>
        <v>0</v>
      </c>
      <c r="J67" s="173">
        <f t="shared" si="94"/>
        <v>0</v>
      </c>
      <c r="K67" s="173">
        <f t="shared" si="94"/>
        <v>0</v>
      </c>
      <c r="L67" s="173">
        <f t="shared" si="94"/>
        <v>3201.0839999999998</v>
      </c>
      <c r="M67" s="173">
        <f t="shared" si="94"/>
        <v>3201.0839999999998</v>
      </c>
      <c r="N67" s="175">
        <f t="shared" si="89"/>
        <v>0</v>
      </c>
      <c r="O67" s="176">
        <f t="shared" si="90"/>
        <v>100</v>
      </c>
      <c r="P67" s="173">
        <f>P53+P54</f>
        <v>3201.0839999999998</v>
      </c>
      <c r="Q67" s="175">
        <f t="shared" si="91"/>
        <v>0</v>
      </c>
      <c r="R67" s="176"/>
      <c r="S67" s="176">
        <f t="shared" si="93"/>
        <v>100</v>
      </c>
      <c r="T67" s="174">
        <f>T53</f>
        <v>14500.2</v>
      </c>
      <c r="U67" s="175">
        <f t="shared" si="87"/>
        <v>-11299.116000000002</v>
      </c>
      <c r="V67" s="176">
        <f>F67/T67*100</f>
        <v>22.076136880870607</v>
      </c>
    </row>
    <row r="68" spans="1:29" s="177" customFormat="1" ht="27.75" customHeight="1" x14ac:dyDescent="0.25">
      <c r="A68" s="172"/>
      <c r="B68" s="165" t="s">
        <v>69</v>
      </c>
      <c r="C68" s="11"/>
      <c r="D68" s="173">
        <f>D69+D70</f>
        <v>4144</v>
      </c>
      <c r="E68" s="173">
        <f>E69+E70</f>
        <v>770451.70799999998</v>
      </c>
      <c r="F68" s="174">
        <f t="shared" si="16"/>
        <v>472709.75</v>
      </c>
      <c r="G68" s="173">
        <f>G69+G70</f>
        <v>59687.450000000004</v>
      </c>
      <c r="H68" s="173">
        <f t="shared" ref="H68:M68" si="95">H69+H70</f>
        <v>59884.137000000002</v>
      </c>
      <c r="I68" s="173">
        <f t="shared" ref="I68:K68" si="96">I69+I70</f>
        <v>62152.964</v>
      </c>
      <c r="J68" s="173">
        <f t="shared" si="96"/>
        <v>60435.49</v>
      </c>
      <c r="K68" s="173">
        <f t="shared" si="96"/>
        <v>76759.623999999996</v>
      </c>
      <c r="L68" s="173">
        <f t="shared" si="95"/>
        <v>153790.08500000002</v>
      </c>
      <c r="M68" s="173">
        <f t="shared" si="95"/>
        <v>472740.48599999998</v>
      </c>
      <c r="N68" s="175">
        <f>F68-M68</f>
        <v>-30.73599999997532</v>
      </c>
      <c r="O68" s="176">
        <f>F68/M68*100</f>
        <v>99.993498335575183</v>
      </c>
      <c r="P68" s="173">
        <f t="shared" ref="P68" si="97">P69+P70</f>
        <v>472740.48599999998</v>
      </c>
      <c r="Q68" s="175">
        <f>F68-P68</f>
        <v>-30.73599999997532</v>
      </c>
      <c r="R68" s="176">
        <f>F68/P68*100</f>
        <v>99.993498335575183</v>
      </c>
      <c r="S68" s="176">
        <f t="shared" si="18"/>
        <v>61.35488377682978</v>
      </c>
      <c r="T68" s="174">
        <f>T69+T70</f>
        <v>493706.03099999996</v>
      </c>
      <c r="U68" s="175">
        <f t="shared" si="87"/>
        <v>-20996.280999999959</v>
      </c>
      <c r="V68" s="176">
        <f>F68/T68*100</f>
        <v>95.747209942428285</v>
      </c>
    </row>
    <row r="69" spans="1:29" s="8" customFormat="1" ht="27.75" customHeight="1" x14ac:dyDescent="0.25">
      <c r="A69" s="14"/>
      <c r="B69" s="17" t="s">
        <v>95</v>
      </c>
      <c r="C69" s="17"/>
      <c r="D69" s="126">
        <f>D52</f>
        <v>0</v>
      </c>
      <c r="E69" s="126">
        <f>E52</f>
        <v>743512.7</v>
      </c>
      <c r="F69" s="128">
        <f t="shared" si="16"/>
        <v>455980.50000000006</v>
      </c>
      <c r="G69" s="126">
        <f t="shared" ref="G69:M69" si="98">G52</f>
        <v>58102.400000000001</v>
      </c>
      <c r="H69" s="126">
        <f t="shared" si="98"/>
        <v>58123.4</v>
      </c>
      <c r="I69" s="126">
        <f t="shared" si="98"/>
        <v>58121.9</v>
      </c>
      <c r="J69" s="126">
        <f t="shared" si="98"/>
        <v>58111.7</v>
      </c>
      <c r="K69" s="126">
        <f t="shared" si="98"/>
        <v>74506.399999999994</v>
      </c>
      <c r="L69" s="126">
        <f t="shared" si="98"/>
        <v>149014.70000000001</v>
      </c>
      <c r="M69" s="126">
        <f t="shared" si="98"/>
        <v>455980.5</v>
      </c>
      <c r="N69" s="123">
        <f>F69-M69</f>
        <v>0</v>
      </c>
      <c r="O69" s="124">
        <f>F69/M69*100</f>
        <v>100.00000000000003</v>
      </c>
      <c r="P69" s="126">
        <f>P52</f>
        <v>455980.5</v>
      </c>
      <c r="Q69" s="123">
        <f>F69-P69</f>
        <v>0</v>
      </c>
      <c r="R69" s="124">
        <f>F69/P69*100</f>
        <v>100.00000000000003</v>
      </c>
      <c r="S69" s="124">
        <f t="shared" si="18"/>
        <v>61.327869718970518</v>
      </c>
      <c r="T69" s="128">
        <f>T52</f>
        <v>481876.6</v>
      </c>
      <c r="U69" s="123">
        <f t="shared" si="87"/>
        <v>-25896.099999999919</v>
      </c>
      <c r="V69" s="124">
        <f>F69/T69*100</f>
        <v>94.625989309296216</v>
      </c>
    </row>
    <row r="70" spans="1:29" s="8" customFormat="1" ht="27.75" customHeight="1" x14ac:dyDescent="0.25">
      <c r="A70" s="14"/>
      <c r="B70" s="166" t="s">
        <v>94</v>
      </c>
      <c r="C70" s="17"/>
      <c r="D70" s="126">
        <f>D55+D58+D56</f>
        <v>4144</v>
      </c>
      <c r="E70" s="126">
        <f>E55+E58+E56+E57</f>
        <v>26939.008000000005</v>
      </c>
      <c r="F70" s="128">
        <f t="shared" si="16"/>
        <v>16729.25</v>
      </c>
      <c r="G70" s="126">
        <f t="shared" ref="G70:M70" si="99">G55+G58+G56+G57</f>
        <v>1585.05</v>
      </c>
      <c r="H70" s="126">
        <f t="shared" si="99"/>
        <v>1760.7369999999999</v>
      </c>
      <c r="I70" s="126">
        <f t="shared" si="99"/>
        <v>4031.0639999999999</v>
      </c>
      <c r="J70" s="126">
        <f t="shared" si="99"/>
        <v>2323.7900000000004</v>
      </c>
      <c r="K70" s="126">
        <f t="shared" si="99"/>
        <v>2253.2240000000002</v>
      </c>
      <c r="L70" s="126">
        <f t="shared" si="99"/>
        <v>4775.3850000000002</v>
      </c>
      <c r="M70" s="126">
        <f t="shared" si="99"/>
        <v>16759.986000000001</v>
      </c>
      <c r="N70" s="123">
        <f>F70-M70</f>
        <v>-30.736000000000786</v>
      </c>
      <c r="O70" s="124">
        <f>F70/M70*100</f>
        <v>99.816610825331225</v>
      </c>
      <c r="P70" s="126">
        <f>P55+P58+P56+P57</f>
        <v>16759.986000000001</v>
      </c>
      <c r="Q70" s="123">
        <f>F70-P70</f>
        <v>-30.736000000000786</v>
      </c>
      <c r="R70" s="124">
        <f>F70/P70*100</f>
        <v>99.816610825331225</v>
      </c>
      <c r="S70" s="124">
        <f t="shared" si="18"/>
        <v>62.100467842022979</v>
      </c>
      <c r="T70" s="128">
        <f>T55+T58+T56</f>
        <v>11829.431</v>
      </c>
      <c r="U70" s="123">
        <f t="shared" si="87"/>
        <v>4899.8189999999995</v>
      </c>
      <c r="V70" s="124">
        <f>F70/T70*100</f>
        <v>141.42058058413798</v>
      </c>
    </row>
    <row r="71" spans="1:29" s="8" customFormat="1" ht="23.25" x14ac:dyDescent="0.25">
      <c r="A71" s="14"/>
      <c r="B71" s="45"/>
      <c r="C71" s="17"/>
      <c r="D71" s="126"/>
      <c r="E71" s="126"/>
      <c r="F71" s="128"/>
      <c r="G71" s="126"/>
      <c r="H71" s="126"/>
      <c r="I71" s="126"/>
      <c r="J71" s="126"/>
      <c r="K71" s="126"/>
      <c r="L71" s="126"/>
      <c r="M71" s="126"/>
      <c r="N71" s="123"/>
      <c r="O71" s="124"/>
      <c r="P71" s="126"/>
      <c r="Q71" s="123"/>
      <c r="R71" s="124"/>
      <c r="S71" s="124"/>
      <c r="T71" s="128"/>
      <c r="U71" s="123"/>
      <c r="V71" s="124"/>
    </row>
    <row r="72" spans="1:29" s="157" customFormat="1" ht="33" customHeight="1" x14ac:dyDescent="0.3">
      <c r="A72" s="150"/>
      <c r="B72" s="151" t="s">
        <v>28</v>
      </c>
      <c r="C72" s="152"/>
      <c r="D72" s="153">
        <f>D65+D50</f>
        <v>4911539.4850000003</v>
      </c>
      <c r="E72" s="153">
        <f>E65+E50</f>
        <v>5692043.977</v>
      </c>
      <c r="F72" s="153">
        <f t="shared" si="16"/>
        <v>3074505.7680000002</v>
      </c>
      <c r="G72" s="153">
        <f t="shared" ref="G72:M72" si="100">G65+G50</f>
        <v>469140.277</v>
      </c>
      <c r="H72" s="153">
        <f t="shared" si="100"/>
        <v>491675.49699999997</v>
      </c>
      <c r="I72" s="153">
        <f t="shared" si="100"/>
        <v>466633.63699999987</v>
      </c>
      <c r="J72" s="153">
        <f t="shared" si="100"/>
        <v>514660.25799999991</v>
      </c>
      <c r="K72" s="153">
        <f t="shared" si="100"/>
        <v>525559.54600000009</v>
      </c>
      <c r="L72" s="153">
        <f t="shared" si="100"/>
        <v>606836.55300000019</v>
      </c>
      <c r="M72" s="153">
        <f t="shared" si="100"/>
        <v>2213795.892</v>
      </c>
      <c r="N72" s="154">
        <f>F72-M72</f>
        <v>860709.87600000016</v>
      </c>
      <c r="O72" s="155">
        <f>F72/M72*100</f>
        <v>138.87936910129562</v>
      </c>
      <c r="P72" s="153">
        <f>P65+P50</f>
        <v>2935137.1125000003</v>
      </c>
      <c r="Q72" s="154">
        <f>F72-P72</f>
        <v>139368.65549999988</v>
      </c>
      <c r="R72" s="155">
        <f>F72/P72*100</f>
        <v>104.74828432738165</v>
      </c>
      <c r="S72" s="155">
        <f t="shared" si="18"/>
        <v>54.014090200694888</v>
      </c>
      <c r="T72" s="153">
        <f>T65+T50</f>
        <v>2587528.4530000002</v>
      </c>
      <c r="U72" s="154">
        <f>F72-T72</f>
        <v>486977.31499999994</v>
      </c>
      <c r="V72" s="155">
        <f>F72/T72*100</f>
        <v>118.82017237087364</v>
      </c>
      <c r="W72" s="153">
        <v>2587528.4529999997</v>
      </c>
      <c r="X72" s="156">
        <f>W72-T72</f>
        <v>0</v>
      </c>
      <c r="AA72" s="156">
        <f>2708373.649-M72</f>
        <v>494577.75700000022</v>
      </c>
    </row>
    <row r="73" spans="1:29" s="10" customFormat="1" ht="20.25" customHeight="1" x14ac:dyDescent="0.25">
      <c r="A73" s="184" t="s">
        <v>9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</row>
    <row r="74" spans="1:29" s="58" customFormat="1" ht="34.5" customHeight="1" x14ac:dyDescent="0.3">
      <c r="A74" s="24">
        <v>1</v>
      </c>
      <c r="B74" s="57" t="s">
        <v>12</v>
      </c>
      <c r="C74" s="25" t="s">
        <v>21</v>
      </c>
      <c r="D74" s="125">
        <f>D75+D76</f>
        <v>74276.903999999995</v>
      </c>
      <c r="E74" s="125">
        <f t="shared" ref="E74" si="101">D74</f>
        <v>74276.903999999995</v>
      </c>
      <c r="F74" s="116">
        <f t="shared" ref="F74:F95" si="102">SUM(G74:L74)</f>
        <v>92680.338000000003</v>
      </c>
      <c r="G74" s="115">
        <f t="shared" ref="G74:M74" si="103">G75+G76</f>
        <v>12864.64</v>
      </c>
      <c r="H74" s="115">
        <f t="shared" ref="H74:K74" si="104">H75+H76</f>
        <v>12004.367999999999</v>
      </c>
      <c r="I74" s="115">
        <f t="shared" si="104"/>
        <v>21577.853000000003</v>
      </c>
      <c r="J74" s="115">
        <f t="shared" si="104"/>
        <v>12320.983</v>
      </c>
      <c r="K74" s="115">
        <f t="shared" si="104"/>
        <v>14393.143</v>
      </c>
      <c r="L74" s="115">
        <f t="shared" si="103"/>
        <v>19519.350999999999</v>
      </c>
      <c r="M74" s="117">
        <f t="shared" si="103"/>
        <v>37138.451999999997</v>
      </c>
      <c r="N74" s="118">
        <f t="shared" ref="N74:N88" si="105">F74-M74</f>
        <v>55541.886000000006</v>
      </c>
      <c r="O74" s="119">
        <f>F74/M74*100</f>
        <v>249.55358397813674</v>
      </c>
      <c r="P74" s="118">
        <f t="shared" ref="P74" si="106">P75+P76</f>
        <v>37138.451999999997</v>
      </c>
      <c r="Q74" s="118">
        <f t="shared" ref="Q74:Q88" si="107">F74-P74</f>
        <v>55541.886000000006</v>
      </c>
      <c r="R74" s="119">
        <f>F74/P74*100</f>
        <v>249.55358397813674</v>
      </c>
      <c r="S74" s="119">
        <f t="shared" ref="S74:S95" si="108">F74/E74*100</f>
        <v>124.77679198906837</v>
      </c>
      <c r="T74" s="116">
        <f t="shared" ref="T74" si="109">T75+T76</f>
        <v>76424.927999999985</v>
      </c>
      <c r="U74" s="118">
        <f t="shared" ref="U74:U88" si="110">F74-T74</f>
        <v>16255.410000000018</v>
      </c>
      <c r="V74" s="119">
        <f>F74/T74*100</f>
        <v>121.26977469968965</v>
      </c>
    </row>
    <row r="75" spans="1:29" s="61" customFormat="1" ht="48.75" customHeight="1" x14ac:dyDescent="0.3">
      <c r="A75" s="42" t="s">
        <v>111</v>
      </c>
      <c r="B75" s="101" t="s">
        <v>107</v>
      </c>
      <c r="C75" s="17" t="s">
        <v>108</v>
      </c>
      <c r="D75" s="126">
        <v>74276.903999999995</v>
      </c>
      <c r="E75" s="126">
        <v>74276.903999999995</v>
      </c>
      <c r="F75" s="121">
        <f t="shared" si="102"/>
        <v>48763.842999999993</v>
      </c>
      <c r="G75" s="120">
        <v>9648.0720000000001</v>
      </c>
      <c r="H75" s="120">
        <v>5486.2629999999999</v>
      </c>
      <c r="I75" s="120">
        <v>6175.7780000000002</v>
      </c>
      <c r="J75" s="120">
        <v>6187.8670000000002</v>
      </c>
      <c r="K75" s="120">
        <v>7899.8220000000001</v>
      </c>
      <c r="L75" s="120">
        <v>13366.040999999999</v>
      </c>
      <c r="M75" s="122">
        <v>37138.451999999997</v>
      </c>
      <c r="N75" s="123">
        <f t="shared" si="105"/>
        <v>11625.390999999996</v>
      </c>
      <c r="O75" s="124">
        <f>F75/M75*100</f>
        <v>131.30284213246151</v>
      </c>
      <c r="P75" s="123">
        <f>E75/12*6</f>
        <v>37138.451999999997</v>
      </c>
      <c r="Q75" s="123">
        <f t="shared" si="107"/>
        <v>11625.390999999996</v>
      </c>
      <c r="R75" s="124">
        <f>F75/P75*100</f>
        <v>131.30284213246151</v>
      </c>
      <c r="S75" s="124">
        <f t="shared" si="108"/>
        <v>65.651421066230753</v>
      </c>
      <c r="T75" s="121">
        <v>54329.047999999995</v>
      </c>
      <c r="U75" s="123">
        <f t="shared" si="110"/>
        <v>-5565.2050000000017</v>
      </c>
      <c r="V75" s="124">
        <f>F75/T75*100</f>
        <v>89.756483492955724</v>
      </c>
    </row>
    <row r="76" spans="1:29" s="61" customFormat="1" ht="36" customHeight="1" x14ac:dyDescent="0.3">
      <c r="A76" s="42" t="s">
        <v>112</v>
      </c>
      <c r="B76" s="101" t="s">
        <v>109</v>
      </c>
      <c r="C76" s="17" t="s">
        <v>110</v>
      </c>
      <c r="D76" s="126">
        <v>0</v>
      </c>
      <c r="E76" s="126">
        <v>0</v>
      </c>
      <c r="F76" s="121">
        <f t="shared" si="102"/>
        <v>43916.494999999995</v>
      </c>
      <c r="G76" s="120">
        <v>3216.5680000000002</v>
      </c>
      <c r="H76" s="120">
        <v>6518.1049999999996</v>
      </c>
      <c r="I76" s="120">
        <v>15402.075000000001</v>
      </c>
      <c r="J76" s="120">
        <v>6133.116</v>
      </c>
      <c r="K76" s="120">
        <v>6493.3209999999999</v>
      </c>
      <c r="L76" s="120">
        <v>6153.31</v>
      </c>
      <c r="M76" s="122"/>
      <c r="N76" s="123">
        <f t="shared" si="105"/>
        <v>43916.494999999995</v>
      </c>
      <c r="O76" s="124"/>
      <c r="P76" s="123"/>
      <c r="Q76" s="123">
        <f t="shared" si="107"/>
        <v>43916.494999999995</v>
      </c>
      <c r="R76" s="124"/>
      <c r="S76" s="124"/>
      <c r="T76" s="121">
        <v>22095.879999999997</v>
      </c>
      <c r="U76" s="123">
        <f t="shared" si="110"/>
        <v>21820.614999999998</v>
      </c>
      <c r="V76" s="124">
        <f>F76/T76*100</f>
        <v>198.75422476950456</v>
      </c>
    </row>
    <row r="77" spans="1:29" s="58" customFormat="1" ht="39" x14ac:dyDescent="0.3">
      <c r="A77" s="24">
        <v>2</v>
      </c>
      <c r="B77" s="114" t="s">
        <v>142</v>
      </c>
      <c r="C77" s="25" t="s">
        <v>143</v>
      </c>
      <c r="D77" s="125">
        <v>0</v>
      </c>
      <c r="E77" s="125">
        <v>0</v>
      </c>
      <c r="F77" s="116">
        <f t="shared" si="102"/>
        <v>0</v>
      </c>
      <c r="G77" s="115">
        <v>0</v>
      </c>
      <c r="H77" s="115">
        <v>0</v>
      </c>
      <c r="I77" s="115">
        <v>0</v>
      </c>
      <c r="J77" s="115">
        <v>0</v>
      </c>
      <c r="K77" s="115">
        <v>0</v>
      </c>
      <c r="L77" s="115">
        <v>0</v>
      </c>
      <c r="M77" s="117">
        <v>0</v>
      </c>
      <c r="N77" s="118">
        <f t="shared" ref="N77" si="111">F77-M77</f>
        <v>0</v>
      </c>
      <c r="O77" s="119"/>
      <c r="P77" s="118"/>
      <c r="Q77" s="118">
        <f t="shared" ref="Q77" si="112">F77-P77</f>
        <v>0</v>
      </c>
      <c r="R77" s="119"/>
      <c r="S77" s="119"/>
      <c r="T77" s="116">
        <v>38.006</v>
      </c>
      <c r="U77" s="118">
        <f t="shared" si="110"/>
        <v>-38.006</v>
      </c>
      <c r="V77" s="119"/>
    </row>
    <row r="78" spans="1:29" s="58" customFormat="1" ht="38.25" customHeight="1" x14ac:dyDescent="0.3">
      <c r="A78" s="24">
        <v>3</v>
      </c>
      <c r="B78" s="114" t="s">
        <v>31</v>
      </c>
      <c r="C78" s="25" t="s">
        <v>30</v>
      </c>
      <c r="D78" s="125">
        <v>2740</v>
      </c>
      <c r="E78" s="125">
        <v>2740</v>
      </c>
      <c r="F78" s="116">
        <f t="shared" si="102"/>
        <v>1353.1869999999999</v>
      </c>
      <c r="G78" s="115">
        <v>102.779</v>
      </c>
      <c r="H78" s="115">
        <v>321.11700000000002</v>
      </c>
      <c r="I78" s="115">
        <v>89.424000000000007</v>
      </c>
      <c r="J78" s="115">
        <v>110.73099999999999</v>
      </c>
      <c r="K78" s="115">
        <v>634.18100000000004</v>
      </c>
      <c r="L78" s="115">
        <v>94.954999999999998</v>
      </c>
      <c r="M78" s="117">
        <v>1328</v>
      </c>
      <c r="N78" s="118">
        <f t="shared" si="105"/>
        <v>25.186999999999898</v>
      </c>
      <c r="O78" s="119">
        <f>F78/M78*100</f>
        <v>101.89661144578312</v>
      </c>
      <c r="P78" s="118">
        <f>E78/12*6</f>
        <v>1370</v>
      </c>
      <c r="Q78" s="118">
        <f t="shared" si="107"/>
        <v>-16.813000000000102</v>
      </c>
      <c r="R78" s="119">
        <f t="shared" ref="R78:R82" si="113">F78/P78*100</f>
        <v>98.772773722627733</v>
      </c>
      <c r="S78" s="119">
        <f t="shared" si="108"/>
        <v>49.386386861313866</v>
      </c>
      <c r="T78" s="116">
        <v>1188.1570000000002</v>
      </c>
      <c r="U78" s="118">
        <f t="shared" si="110"/>
        <v>165.02999999999975</v>
      </c>
      <c r="V78" s="119">
        <f>F78/T78*100</f>
        <v>113.88957856579557</v>
      </c>
    </row>
    <row r="79" spans="1:29" s="58" customFormat="1" ht="58.5" x14ac:dyDescent="0.3">
      <c r="A79" s="24">
        <v>4</v>
      </c>
      <c r="B79" s="114" t="s">
        <v>144</v>
      </c>
      <c r="C79" s="25" t="s">
        <v>145</v>
      </c>
      <c r="D79" s="125">
        <v>0</v>
      </c>
      <c r="E79" s="125">
        <v>0</v>
      </c>
      <c r="F79" s="116">
        <f t="shared" si="102"/>
        <v>0</v>
      </c>
      <c r="G79" s="115">
        <v>0</v>
      </c>
      <c r="H79" s="115">
        <v>0</v>
      </c>
      <c r="I79" s="115">
        <v>0</v>
      </c>
      <c r="J79" s="115">
        <v>0</v>
      </c>
      <c r="K79" s="115">
        <v>0</v>
      </c>
      <c r="L79" s="115">
        <v>0</v>
      </c>
      <c r="M79" s="117">
        <v>0</v>
      </c>
      <c r="N79" s="118">
        <f t="shared" si="105"/>
        <v>0</v>
      </c>
      <c r="O79" s="119"/>
      <c r="P79" s="118"/>
      <c r="Q79" s="118">
        <f t="shared" ref="Q79" si="114">F79-P79</f>
        <v>0</v>
      </c>
      <c r="R79" s="119"/>
      <c r="S79" s="119"/>
      <c r="T79" s="116">
        <v>0.46499999999999997</v>
      </c>
      <c r="U79" s="118">
        <f t="shared" si="110"/>
        <v>-0.46499999999999997</v>
      </c>
      <c r="V79" s="119">
        <f>F79/T79*100</f>
        <v>0</v>
      </c>
    </row>
    <row r="80" spans="1:29" s="58" customFormat="1" ht="39" x14ac:dyDescent="0.3">
      <c r="A80" s="24">
        <v>5</v>
      </c>
      <c r="B80" s="114" t="s">
        <v>82</v>
      </c>
      <c r="C80" s="25">
        <v>21110000</v>
      </c>
      <c r="D80" s="125">
        <v>59</v>
      </c>
      <c r="E80" s="125">
        <v>59</v>
      </c>
      <c r="F80" s="116">
        <f t="shared" si="102"/>
        <v>0</v>
      </c>
      <c r="G80" s="115">
        <v>0</v>
      </c>
      <c r="H80" s="115">
        <v>0</v>
      </c>
      <c r="I80" s="115">
        <v>0</v>
      </c>
      <c r="J80" s="115">
        <v>0</v>
      </c>
      <c r="K80" s="115">
        <v>0</v>
      </c>
      <c r="L80" s="115">
        <v>0</v>
      </c>
      <c r="M80" s="117">
        <v>0</v>
      </c>
      <c r="N80" s="118">
        <f t="shared" si="105"/>
        <v>0</v>
      </c>
      <c r="O80" s="119"/>
      <c r="P80" s="118">
        <f t="shared" ref="P80:P81" si="115">E80/12*6</f>
        <v>29.5</v>
      </c>
      <c r="Q80" s="118">
        <f t="shared" si="107"/>
        <v>-29.5</v>
      </c>
      <c r="R80" s="119">
        <f t="shared" si="113"/>
        <v>0</v>
      </c>
      <c r="S80" s="119">
        <f t="shared" si="108"/>
        <v>0</v>
      </c>
      <c r="T80" s="116">
        <v>0</v>
      </c>
      <c r="U80" s="118">
        <f t="shared" si="110"/>
        <v>0</v>
      </c>
      <c r="V80" s="119"/>
    </row>
    <row r="81" spans="1:24" s="58" customFormat="1" ht="58.5" x14ac:dyDescent="0.3">
      <c r="A81" s="24">
        <f t="shared" ref="A81:A82" si="116">A80+1</f>
        <v>6</v>
      </c>
      <c r="B81" s="57" t="s">
        <v>26</v>
      </c>
      <c r="C81" s="25" t="s">
        <v>25</v>
      </c>
      <c r="D81" s="125">
        <v>45</v>
      </c>
      <c r="E81" s="125">
        <v>45</v>
      </c>
      <c r="F81" s="116">
        <f t="shared" si="102"/>
        <v>40.716000000000001</v>
      </c>
      <c r="G81" s="115">
        <v>14.689</v>
      </c>
      <c r="H81" s="115">
        <v>2.5</v>
      </c>
      <c r="I81" s="115">
        <v>2.5</v>
      </c>
      <c r="J81" s="115">
        <v>18.527000000000001</v>
      </c>
      <c r="K81" s="115">
        <v>2.5</v>
      </c>
      <c r="L81" s="115">
        <v>0</v>
      </c>
      <c r="M81" s="117">
        <v>40.715000000000003</v>
      </c>
      <c r="N81" s="118">
        <f t="shared" si="105"/>
        <v>9.9999999999766942E-4</v>
      </c>
      <c r="O81" s="119">
        <f>F81/M81*100</f>
        <v>100.00245609726144</v>
      </c>
      <c r="P81" s="118">
        <f t="shared" si="115"/>
        <v>22.5</v>
      </c>
      <c r="Q81" s="118">
        <f t="shared" si="107"/>
        <v>18.216000000000001</v>
      </c>
      <c r="R81" s="119">
        <f t="shared" si="113"/>
        <v>180.96</v>
      </c>
      <c r="S81" s="119">
        <f t="shared" si="108"/>
        <v>90.48</v>
      </c>
      <c r="T81" s="116">
        <v>14.481</v>
      </c>
      <c r="U81" s="118">
        <f t="shared" si="110"/>
        <v>26.234999999999999</v>
      </c>
      <c r="V81" s="119">
        <f>F81/T81*100</f>
        <v>281.16842759477936</v>
      </c>
    </row>
    <row r="82" spans="1:24" s="32" customFormat="1" ht="31.5" customHeight="1" x14ac:dyDescent="0.3">
      <c r="A82" s="12">
        <f t="shared" si="116"/>
        <v>7</v>
      </c>
      <c r="B82" s="16" t="s">
        <v>10</v>
      </c>
      <c r="C82" s="9"/>
      <c r="D82" s="55">
        <f>SUM(D83:D86)</f>
        <v>64200</v>
      </c>
      <c r="E82" s="55">
        <f>SUM(E83:E86)</f>
        <v>64200</v>
      </c>
      <c r="F82" s="49">
        <f t="shared" si="102"/>
        <v>32672.608</v>
      </c>
      <c r="G82" s="55">
        <f t="shared" ref="G82:M82" si="117">SUM(G83:G86)</f>
        <v>1553.5920000000001</v>
      </c>
      <c r="H82" s="55">
        <f t="shared" si="117"/>
        <v>8330.6190000000006</v>
      </c>
      <c r="I82" s="55">
        <f t="shared" si="117"/>
        <v>2334.3040000000001</v>
      </c>
      <c r="J82" s="55">
        <f t="shared" si="117"/>
        <v>4531.2129999999997</v>
      </c>
      <c r="K82" s="55">
        <f t="shared" si="117"/>
        <v>10116.471</v>
      </c>
      <c r="L82" s="55">
        <f t="shared" si="117"/>
        <v>5806.4089999999997</v>
      </c>
      <c r="M82" s="55">
        <f t="shared" si="117"/>
        <v>32423.115000000002</v>
      </c>
      <c r="N82" s="55">
        <f t="shared" si="105"/>
        <v>249.49299999999857</v>
      </c>
      <c r="O82" s="89">
        <f>F82/M82*100</f>
        <v>100.76949114852165</v>
      </c>
      <c r="P82" s="55">
        <f>SUM(P83:P86)</f>
        <v>32100</v>
      </c>
      <c r="Q82" s="88">
        <f t="shared" si="107"/>
        <v>572.60800000000017</v>
      </c>
      <c r="R82" s="89">
        <f t="shared" si="113"/>
        <v>101.78382554517134</v>
      </c>
      <c r="S82" s="89">
        <f t="shared" si="108"/>
        <v>50.89191277258567</v>
      </c>
      <c r="T82" s="49">
        <f>SUM(T83:T86)</f>
        <v>21875.955000000002</v>
      </c>
      <c r="U82" s="88">
        <f t="shared" si="110"/>
        <v>10796.652999999998</v>
      </c>
      <c r="V82" s="89">
        <f>F82/T82*100</f>
        <v>149.35397334653504</v>
      </c>
      <c r="W82" s="59"/>
    </row>
    <row r="83" spans="1:24" s="61" customFormat="1" ht="51.75" customHeight="1" x14ac:dyDescent="0.3">
      <c r="A83" s="14" t="s">
        <v>146</v>
      </c>
      <c r="B83" s="101" t="s">
        <v>121</v>
      </c>
      <c r="C83" s="17" t="s">
        <v>63</v>
      </c>
      <c r="D83" s="126">
        <v>0</v>
      </c>
      <c r="E83" s="126">
        <v>0</v>
      </c>
      <c r="F83" s="121">
        <f t="shared" si="102"/>
        <v>0</v>
      </c>
      <c r="G83" s="120">
        <v>0</v>
      </c>
      <c r="H83" s="120">
        <v>0</v>
      </c>
      <c r="I83" s="120">
        <v>0</v>
      </c>
      <c r="J83" s="120">
        <v>0</v>
      </c>
      <c r="K83" s="120">
        <v>0</v>
      </c>
      <c r="L83" s="120">
        <v>0</v>
      </c>
      <c r="M83" s="122">
        <v>0</v>
      </c>
      <c r="N83" s="123">
        <f t="shared" si="105"/>
        <v>0</v>
      </c>
      <c r="O83" s="124"/>
      <c r="P83" s="123">
        <f t="shared" ref="P83:P87" si="118">E83/12*6</f>
        <v>0</v>
      </c>
      <c r="Q83" s="123">
        <f t="shared" si="107"/>
        <v>0</v>
      </c>
      <c r="R83" s="124"/>
      <c r="S83" s="124"/>
      <c r="T83" s="121">
        <v>1</v>
      </c>
      <c r="U83" s="123">
        <f t="shared" si="110"/>
        <v>-1</v>
      </c>
      <c r="V83" s="124"/>
    </row>
    <row r="84" spans="1:24" s="61" customFormat="1" ht="51.75" customHeight="1" x14ac:dyDescent="0.3">
      <c r="A84" s="14" t="s">
        <v>147</v>
      </c>
      <c r="B84" s="101" t="s">
        <v>128</v>
      </c>
      <c r="C84" s="17" t="s">
        <v>44</v>
      </c>
      <c r="D84" s="126">
        <v>0</v>
      </c>
      <c r="E84" s="126">
        <v>1986</v>
      </c>
      <c r="F84" s="121">
        <f t="shared" si="102"/>
        <v>1986.1869999999999</v>
      </c>
      <c r="G84" s="120">
        <v>505.08499999999998</v>
      </c>
      <c r="H84" s="120">
        <v>1056.664</v>
      </c>
      <c r="I84" s="120">
        <v>424.43799999999999</v>
      </c>
      <c r="J84" s="120">
        <v>0</v>
      </c>
      <c r="K84" s="120">
        <v>0</v>
      </c>
      <c r="L84" s="120">
        <v>0</v>
      </c>
      <c r="M84" s="122">
        <v>1986</v>
      </c>
      <c r="N84" s="123">
        <f t="shared" si="105"/>
        <v>0.18699999999989814</v>
      </c>
      <c r="O84" s="124">
        <f t="shared" ref="O84:O89" si="119">F84/M84*100</f>
        <v>100.00941591137966</v>
      </c>
      <c r="P84" s="123">
        <f t="shared" si="118"/>
        <v>993</v>
      </c>
      <c r="Q84" s="123">
        <f t="shared" si="107"/>
        <v>993.1869999999999</v>
      </c>
      <c r="R84" s="124"/>
      <c r="S84" s="124">
        <f>F84/E84*100</f>
        <v>100.00941591137966</v>
      </c>
      <c r="T84" s="121">
        <v>1067.0920000000001</v>
      </c>
      <c r="U84" s="123">
        <f t="shared" si="110"/>
        <v>919.0949999999998</v>
      </c>
      <c r="V84" s="124">
        <f>F84/T84*100</f>
        <v>186.13081158887888</v>
      </c>
    </row>
    <row r="85" spans="1:24" s="61" customFormat="1" ht="39" x14ac:dyDescent="0.3">
      <c r="A85" s="14" t="s">
        <v>148</v>
      </c>
      <c r="B85" s="101" t="s">
        <v>36</v>
      </c>
      <c r="C85" s="17" t="s">
        <v>22</v>
      </c>
      <c r="D85" s="126">
        <v>19200</v>
      </c>
      <c r="E85" s="126">
        <f>19200-1986</f>
        <v>17214</v>
      </c>
      <c r="F85" s="121">
        <f t="shared" si="102"/>
        <v>3805.857</v>
      </c>
      <c r="G85" s="120">
        <v>0</v>
      </c>
      <c r="H85" s="120">
        <v>0</v>
      </c>
      <c r="I85" s="120">
        <v>0</v>
      </c>
      <c r="J85" s="120">
        <v>0</v>
      </c>
      <c r="K85" s="120">
        <v>3805.857</v>
      </c>
      <c r="L85" s="120">
        <v>0</v>
      </c>
      <c r="M85" s="122">
        <v>3805</v>
      </c>
      <c r="N85" s="123">
        <f t="shared" si="105"/>
        <v>0.8569999999999709</v>
      </c>
      <c r="O85" s="124">
        <f t="shared" si="119"/>
        <v>100.02252299605783</v>
      </c>
      <c r="P85" s="123">
        <f t="shared" si="118"/>
        <v>8607</v>
      </c>
      <c r="Q85" s="123">
        <f t="shared" si="107"/>
        <v>-4801.143</v>
      </c>
      <c r="R85" s="124">
        <f>F85/P85*100</f>
        <v>44.218159637504357</v>
      </c>
      <c r="S85" s="124">
        <f t="shared" si="108"/>
        <v>22.109079818752178</v>
      </c>
      <c r="T85" s="121">
        <v>8792.991</v>
      </c>
      <c r="U85" s="123">
        <f t="shared" si="110"/>
        <v>-4987.134</v>
      </c>
      <c r="V85" s="124">
        <f>F85/T85*100</f>
        <v>43.282848805372367</v>
      </c>
    </row>
    <row r="86" spans="1:24" s="60" customFormat="1" ht="34.5" customHeight="1" x14ac:dyDescent="0.3">
      <c r="A86" s="14" t="s">
        <v>149</v>
      </c>
      <c r="B86" s="45" t="s">
        <v>65</v>
      </c>
      <c r="C86" s="17" t="s">
        <v>42</v>
      </c>
      <c r="D86" s="126">
        <v>45000</v>
      </c>
      <c r="E86" s="126">
        <v>45000</v>
      </c>
      <c r="F86" s="128">
        <f t="shared" si="102"/>
        <v>26880.563999999998</v>
      </c>
      <c r="G86" s="126">
        <v>1048.5070000000001</v>
      </c>
      <c r="H86" s="126">
        <v>7273.9549999999999</v>
      </c>
      <c r="I86" s="126">
        <v>1909.866</v>
      </c>
      <c r="J86" s="126">
        <v>4531.2129999999997</v>
      </c>
      <c r="K86" s="126">
        <v>6310.6139999999996</v>
      </c>
      <c r="L86" s="126">
        <v>5806.4089999999997</v>
      </c>
      <c r="M86" s="126">
        <v>26632.115000000002</v>
      </c>
      <c r="N86" s="123">
        <f t="shared" si="105"/>
        <v>248.44899999999689</v>
      </c>
      <c r="O86" s="124">
        <f t="shared" si="119"/>
        <v>100.93289248713442</v>
      </c>
      <c r="P86" s="123">
        <f t="shared" si="118"/>
        <v>22500</v>
      </c>
      <c r="Q86" s="123">
        <f t="shared" si="107"/>
        <v>4380.5639999999985</v>
      </c>
      <c r="R86" s="124">
        <f>F86/P86*100</f>
        <v>119.46917333333333</v>
      </c>
      <c r="S86" s="124">
        <f t="shared" si="108"/>
        <v>59.734586666666665</v>
      </c>
      <c r="T86" s="128">
        <v>12014.872000000001</v>
      </c>
      <c r="U86" s="123">
        <f t="shared" si="110"/>
        <v>14865.691999999997</v>
      </c>
      <c r="V86" s="124">
        <f>F86/T86*100</f>
        <v>223.72742714196204</v>
      </c>
    </row>
    <row r="87" spans="1:24" s="58" customFormat="1" ht="34.5" customHeight="1" x14ac:dyDescent="0.3">
      <c r="A87" s="24">
        <v>8</v>
      </c>
      <c r="B87" s="114" t="s">
        <v>11</v>
      </c>
      <c r="C87" s="25" t="s">
        <v>23</v>
      </c>
      <c r="D87" s="125">
        <v>7550.1</v>
      </c>
      <c r="E87" s="125">
        <v>7550.1</v>
      </c>
      <c r="F87" s="116">
        <f t="shared" si="102"/>
        <v>7214.7610000000004</v>
      </c>
      <c r="G87" s="115">
        <v>1846.4469999999999</v>
      </c>
      <c r="H87" s="115">
        <v>276.541</v>
      </c>
      <c r="I87" s="115">
        <v>2470.1729999999998</v>
      </c>
      <c r="J87" s="115">
        <v>804.18299999999999</v>
      </c>
      <c r="K87" s="115">
        <v>572.83699999999999</v>
      </c>
      <c r="L87" s="115">
        <v>1244.58</v>
      </c>
      <c r="M87" s="117">
        <v>7199.04</v>
      </c>
      <c r="N87" s="118">
        <f t="shared" si="105"/>
        <v>15.721000000000458</v>
      </c>
      <c r="O87" s="119">
        <f t="shared" si="119"/>
        <v>100.21837633906743</v>
      </c>
      <c r="P87" s="118">
        <f t="shared" si="118"/>
        <v>3775.05</v>
      </c>
      <c r="Q87" s="118">
        <f t="shared" si="107"/>
        <v>3439.7110000000002</v>
      </c>
      <c r="R87" s="119">
        <f>F87/P87*100</f>
        <v>191.11696533820742</v>
      </c>
      <c r="S87" s="119">
        <f t="shared" si="108"/>
        <v>95.558482669103711</v>
      </c>
      <c r="T87" s="116">
        <v>2546.942</v>
      </c>
      <c r="U87" s="118">
        <f t="shared" si="110"/>
        <v>4667.8190000000004</v>
      </c>
      <c r="V87" s="119">
        <f>F87/T87*100</f>
        <v>283.27150755690553</v>
      </c>
    </row>
    <row r="88" spans="1:24" s="54" customFormat="1" ht="33.75" customHeight="1" x14ac:dyDescent="0.3">
      <c r="A88" s="52"/>
      <c r="B88" s="82" t="s">
        <v>199</v>
      </c>
      <c r="C88" s="53"/>
      <c r="D88" s="49">
        <f>D74+D78+D81+D83+D84+D85+D86+D87+D80</f>
        <v>148871.00399999999</v>
      </c>
      <c r="E88" s="49">
        <f>E74+E78+E81+E83+E84+E85+E86+E87+E80</f>
        <v>148871.00399999999</v>
      </c>
      <c r="F88" s="49">
        <f t="shared" si="102"/>
        <v>133961.60999999999</v>
      </c>
      <c r="G88" s="49">
        <f t="shared" ref="G88:M88" si="120">G74+G78+G81+G83+G84+G85+G86+G87+G80</f>
        <v>16382.146999999999</v>
      </c>
      <c r="H88" s="49">
        <f t="shared" ref="H88:L88" si="121">H74+H78+H81+H83+H84+H85+H86+H87+H80</f>
        <v>20935.145</v>
      </c>
      <c r="I88" s="49">
        <f t="shared" ref="I88:K88" si="122">I74+I78+I81+I83+I84+I85+I86+I87+I80</f>
        <v>26474.253999999997</v>
      </c>
      <c r="J88" s="49">
        <f t="shared" si="122"/>
        <v>17785.636999999999</v>
      </c>
      <c r="K88" s="49">
        <f t="shared" si="122"/>
        <v>25719.131999999998</v>
      </c>
      <c r="L88" s="49">
        <f t="shared" si="121"/>
        <v>26665.294999999998</v>
      </c>
      <c r="M88" s="49">
        <f t="shared" si="120"/>
        <v>78129.321999999986</v>
      </c>
      <c r="N88" s="84">
        <f t="shared" si="105"/>
        <v>55832.288</v>
      </c>
      <c r="O88" s="85">
        <f t="shared" si="119"/>
        <v>171.4613752823812</v>
      </c>
      <c r="P88" s="84">
        <f>P74+P78+P81+P83+P84+P85+P86+P87+P80</f>
        <v>74435.501999999993</v>
      </c>
      <c r="Q88" s="84">
        <f t="shared" si="107"/>
        <v>59526.107999999993</v>
      </c>
      <c r="R88" s="85">
        <f>F88/P88*100</f>
        <v>179.97004977544182</v>
      </c>
      <c r="S88" s="85">
        <f t="shared" si="108"/>
        <v>89.985024887720911</v>
      </c>
      <c r="T88" s="49">
        <f>T74+T78+T81+T83+T84+T85+T86+T87+T80+T77+T79</f>
        <v>102088.93399999998</v>
      </c>
      <c r="U88" s="84">
        <f t="shared" si="110"/>
        <v>31872.676000000007</v>
      </c>
      <c r="V88" s="85">
        <f>F88/T88*100</f>
        <v>131.22050035315289</v>
      </c>
    </row>
    <row r="89" spans="1:24" s="27" customFormat="1" ht="97.5" x14ac:dyDescent="0.25">
      <c r="A89" s="24">
        <v>1</v>
      </c>
      <c r="B89" s="57" t="s">
        <v>171</v>
      </c>
      <c r="C89" s="25" t="s">
        <v>68</v>
      </c>
      <c r="D89" s="125">
        <v>129236.2</v>
      </c>
      <c r="E89" s="125">
        <v>129236.2</v>
      </c>
      <c r="F89" s="129">
        <f t="shared" si="102"/>
        <v>34000</v>
      </c>
      <c r="G89" s="125">
        <v>0</v>
      </c>
      <c r="H89" s="125">
        <v>0</v>
      </c>
      <c r="I89" s="125">
        <v>0</v>
      </c>
      <c r="J89" s="125">
        <v>34000</v>
      </c>
      <c r="K89" s="125">
        <v>0</v>
      </c>
      <c r="L89" s="125">
        <v>0</v>
      </c>
      <c r="M89" s="125">
        <v>129236.2</v>
      </c>
      <c r="N89" s="118">
        <f>F89-M89</f>
        <v>-95236.2</v>
      </c>
      <c r="O89" s="130">
        <f t="shared" si="119"/>
        <v>26.308418229567259</v>
      </c>
      <c r="P89" s="125">
        <f>E89</f>
        <v>129236.2</v>
      </c>
      <c r="Q89" s="118">
        <f>F89-P89</f>
        <v>-95236.2</v>
      </c>
      <c r="R89" s="130">
        <f>F89/P89*100</f>
        <v>26.308418229567259</v>
      </c>
      <c r="S89" s="130">
        <f t="shared" si="108"/>
        <v>26.308418229567259</v>
      </c>
      <c r="T89" s="129">
        <v>0</v>
      </c>
      <c r="U89" s="118">
        <f>F89-T89</f>
        <v>34000</v>
      </c>
      <c r="V89" s="119"/>
    </row>
    <row r="90" spans="1:24" s="36" customFormat="1" ht="22.5" hidden="1" x14ac:dyDescent="0.25">
      <c r="A90" s="35"/>
      <c r="B90" s="90"/>
      <c r="C90" s="26"/>
      <c r="D90" s="55"/>
      <c r="E90" s="55"/>
      <c r="F90" s="49">
        <f t="shared" si="102"/>
        <v>0</v>
      </c>
      <c r="G90" s="55"/>
      <c r="H90" s="55"/>
      <c r="I90" s="55"/>
      <c r="J90" s="55"/>
      <c r="K90" s="55"/>
      <c r="L90" s="55"/>
      <c r="M90" s="55"/>
      <c r="N90" s="88"/>
      <c r="O90" s="89"/>
      <c r="P90" s="88"/>
      <c r="Q90" s="88"/>
      <c r="R90" s="89"/>
      <c r="S90" s="89"/>
      <c r="T90" s="49"/>
      <c r="U90" s="88"/>
      <c r="V90" s="89"/>
    </row>
    <row r="91" spans="1:24" s="50" customFormat="1" ht="32.25" customHeight="1" x14ac:dyDescent="0.3">
      <c r="A91" s="47"/>
      <c r="B91" s="51" t="s">
        <v>27</v>
      </c>
      <c r="C91" s="53"/>
      <c r="D91" s="49">
        <f>D92+D93</f>
        <v>129236.2</v>
      </c>
      <c r="E91" s="49">
        <f>E92+E93</f>
        <v>129236.2</v>
      </c>
      <c r="F91" s="49">
        <f t="shared" si="102"/>
        <v>34000</v>
      </c>
      <c r="G91" s="49">
        <f t="shared" ref="G91:M91" si="123">G92+G93</f>
        <v>0</v>
      </c>
      <c r="H91" s="49">
        <f t="shared" si="123"/>
        <v>0</v>
      </c>
      <c r="I91" s="49">
        <f t="shared" si="123"/>
        <v>0</v>
      </c>
      <c r="J91" s="49">
        <f t="shared" si="123"/>
        <v>34000</v>
      </c>
      <c r="K91" s="49">
        <f t="shared" si="123"/>
        <v>0</v>
      </c>
      <c r="L91" s="49">
        <f t="shared" si="123"/>
        <v>0</v>
      </c>
      <c r="M91" s="49">
        <f t="shared" si="123"/>
        <v>129236.2</v>
      </c>
      <c r="N91" s="84">
        <f>F91-M91</f>
        <v>-95236.2</v>
      </c>
      <c r="O91" s="85">
        <f>F91/M91*100</f>
        <v>26.308418229567259</v>
      </c>
      <c r="P91" s="49">
        <f>P92+P93</f>
        <v>129236.2</v>
      </c>
      <c r="Q91" s="84">
        <f>F91-P91</f>
        <v>-95236.2</v>
      </c>
      <c r="R91" s="85">
        <f>F91/P91*100</f>
        <v>26.308418229567259</v>
      </c>
      <c r="S91" s="85">
        <f t="shared" si="108"/>
        <v>26.308418229567259</v>
      </c>
      <c r="T91" s="49">
        <f>T92+T93</f>
        <v>0</v>
      </c>
      <c r="U91" s="84">
        <f>F91-T91</f>
        <v>34000</v>
      </c>
      <c r="V91" s="85"/>
    </row>
    <row r="92" spans="1:24" s="8" customFormat="1" ht="32.25" customHeight="1" x14ac:dyDescent="0.25">
      <c r="A92" s="14"/>
      <c r="B92" s="17" t="s">
        <v>95</v>
      </c>
      <c r="C92" s="17"/>
      <c r="D92" s="126">
        <f>D89</f>
        <v>129236.2</v>
      </c>
      <c r="E92" s="126">
        <f>E89</f>
        <v>129236.2</v>
      </c>
      <c r="F92" s="128">
        <f t="shared" si="102"/>
        <v>34000</v>
      </c>
      <c r="G92" s="126">
        <f t="shared" ref="G92:M92" si="124">G89</f>
        <v>0</v>
      </c>
      <c r="H92" s="126">
        <f t="shared" si="124"/>
        <v>0</v>
      </c>
      <c r="I92" s="126">
        <f t="shared" si="124"/>
        <v>0</v>
      </c>
      <c r="J92" s="126">
        <f t="shared" si="124"/>
        <v>34000</v>
      </c>
      <c r="K92" s="126">
        <f t="shared" ref="K92" si="125">K89</f>
        <v>0</v>
      </c>
      <c r="L92" s="126">
        <f t="shared" si="124"/>
        <v>0</v>
      </c>
      <c r="M92" s="126">
        <f t="shared" si="124"/>
        <v>129236.2</v>
      </c>
      <c r="N92" s="123">
        <f>F92-M92</f>
        <v>-95236.2</v>
      </c>
      <c r="O92" s="124">
        <f>F92/M92*100</f>
        <v>26.308418229567259</v>
      </c>
      <c r="P92" s="126">
        <f>P89</f>
        <v>129236.2</v>
      </c>
      <c r="Q92" s="123">
        <f>F92-P92</f>
        <v>-95236.2</v>
      </c>
      <c r="R92" s="124">
        <f>F92/P92*100</f>
        <v>26.308418229567259</v>
      </c>
      <c r="S92" s="124">
        <f t="shared" si="108"/>
        <v>26.308418229567259</v>
      </c>
      <c r="T92" s="128">
        <f>T89</f>
        <v>0</v>
      </c>
      <c r="U92" s="123">
        <f>F92-T92</f>
        <v>34000</v>
      </c>
      <c r="V92" s="124"/>
    </row>
    <row r="93" spans="1:24" s="8" customFormat="1" ht="32.25" customHeight="1" x14ac:dyDescent="0.25">
      <c r="A93" s="14"/>
      <c r="B93" s="166" t="s">
        <v>94</v>
      </c>
      <c r="C93" s="17"/>
      <c r="D93" s="126">
        <v>0</v>
      </c>
      <c r="E93" s="126">
        <v>0</v>
      </c>
      <c r="F93" s="128">
        <f t="shared" si="102"/>
        <v>0</v>
      </c>
      <c r="G93" s="126">
        <v>0</v>
      </c>
      <c r="H93" s="126">
        <v>0</v>
      </c>
      <c r="I93" s="126">
        <v>0</v>
      </c>
      <c r="J93" s="126">
        <v>0</v>
      </c>
      <c r="K93" s="126">
        <v>0</v>
      </c>
      <c r="L93" s="126">
        <v>0</v>
      </c>
      <c r="M93" s="126">
        <v>0</v>
      </c>
      <c r="N93" s="123">
        <f>F93-M93</f>
        <v>0</v>
      </c>
      <c r="O93" s="124"/>
      <c r="P93" s="126">
        <v>0</v>
      </c>
      <c r="Q93" s="123">
        <f>F93-P93</f>
        <v>0</v>
      </c>
      <c r="R93" s="124"/>
      <c r="S93" s="124"/>
      <c r="T93" s="128">
        <v>0</v>
      </c>
      <c r="U93" s="123">
        <f>F93-T93</f>
        <v>0</v>
      </c>
      <c r="V93" s="124"/>
    </row>
    <row r="94" spans="1:24" s="10" customFormat="1" ht="23.25" x14ac:dyDescent="0.25">
      <c r="A94" s="24"/>
      <c r="B94" s="41"/>
      <c r="C94" s="25"/>
      <c r="D94" s="125"/>
      <c r="E94" s="125"/>
      <c r="F94" s="131"/>
      <c r="G94" s="132"/>
      <c r="H94" s="132"/>
      <c r="I94" s="132"/>
      <c r="J94" s="132"/>
      <c r="K94" s="132"/>
      <c r="L94" s="132"/>
      <c r="M94" s="125"/>
      <c r="N94" s="118"/>
      <c r="O94" s="119"/>
      <c r="P94" s="125"/>
      <c r="Q94" s="118"/>
      <c r="R94" s="119"/>
      <c r="S94" s="119"/>
      <c r="T94" s="131"/>
      <c r="U94" s="118"/>
      <c r="V94" s="119"/>
    </row>
    <row r="95" spans="1:24" s="157" customFormat="1" ht="28.5" customHeight="1" x14ac:dyDescent="0.3">
      <c r="A95" s="150"/>
      <c r="B95" s="151" t="s">
        <v>41</v>
      </c>
      <c r="C95" s="158"/>
      <c r="D95" s="153">
        <f>D88+D91</f>
        <v>278107.20399999997</v>
      </c>
      <c r="E95" s="153">
        <f>E88+E91</f>
        <v>278107.20399999997</v>
      </c>
      <c r="F95" s="153">
        <f t="shared" si="102"/>
        <v>167961.61</v>
      </c>
      <c r="G95" s="153">
        <f t="shared" ref="G95:M95" si="126">G88+G91</f>
        <v>16382.146999999999</v>
      </c>
      <c r="H95" s="153">
        <f t="shared" si="126"/>
        <v>20935.145</v>
      </c>
      <c r="I95" s="153">
        <f t="shared" si="126"/>
        <v>26474.253999999997</v>
      </c>
      <c r="J95" s="153">
        <f t="shared" si="126"/>
        <v>51785.637000000002</v>
      </c>
      <c r="K95" s="153">
        <f t="shared" si="126"/>
        <v>25719.131999999998</v>
      </c>
      <c r="L95" s="153">
        <f t="shared" si="126"/>
        <v>26665.294999999998</v>
      </c>
      <c r="M95" s="153">
        <f t="shared" si="126"/>
        <v>207365.522</v>
      </c>
      <c r="N95" s="154">
        <f>F95-M95</f>
        <v>-39403.912000000011</v>
      </c>
      <c r="O95" s="155">
        <f>F95/M95*100</f>
        <v>80.997847848592684</v>
      </c>
      <c r="P95" s="153">
        <f>P88+P91</f>
        <v>203671.70199999999</v>
      </c>
      <c r="Q95" s="154">
        <f>F95-P95</f>
        <v>-35710.092000000004</v>
      </c>
      <c r="R95" s="155">
        <f>F95/P95*100</f>
        <v>82.46683675280525</v>
      </c>
      <c r="S95" s="155">
        <f t="shared" si="108"/>
        <v>60.394555618918808</v>
      </c>
      <c r="T95" s="153">
        <f>T88+T91</f>
        <v>102088.93399999998</v>
      </c>
      <c r="U95" s="154">
        <f>F95-T95</f>
        <v>65872.676000000007</v>
      </c>
      <c r="V95" s="155">
        <f>F95/T95*100</f>
        <v>164.52479560615259</v>
      </c>
      <c r="W95" s="153">
        <v>102088.93400000001</v>
      </c>
      <c r="X95" s="153">
        <f>W95-T95</f>
        <v>0</v>
      </c>
    </row>
    <row r="96" spans="1:24" s="13" customFormat="1" ht="33" customHeight="1" x14ac:dyDescent="0.25">
      <c r="A96" s="185" t="s">
        <v>40</v>
      </c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</row>
    <row r="97" spans="1:24" s="157" customFormat="1" ht="34.5" customHeight="1" x14ac:dyDescent="0.3">
      <c r="A97" s="159"/>
      <c r="B97" s="151" t="s">
        <v>197</v>
      </c>
      <c r="C97" s="158"/>
      <c r="D97" s="153">
        <f>D50+D88</f>
        <v>5056266.4890000001</v>
      </c>
      <c r="E97" s="153">
        <f>E50+E88</f>
        <v>5056266.4890000001</v>
      </c>
      <c r="F97" s="153">
        <f t="shared" ref="F97:F106" si="127">SUM(G97:L97)</f>
        <v>2727058.7440000004</v>
      </c>
      <c r="G97" s="153">
        <f t="shared" ref="G97:M97" si="128">G50+G88</f>
        <v>425834.97399999999</v>
      </c>
      <c r="H97" s="153">
        <f t="shared" si="128"/>
        <v>452726.505</v>
      </c>
      <c r="I97" s="153">
        <f t="shared" si="128"/>
        <v>428206.02699999989</v>
      </c>
      <c r="J97" s="153">
        <f t="shared" si="128"/>
        <v>471094.10499999992</v>
      </c>
      <c r="K97" s="153">
        <f t="shared" si="128"/>
        <v>473602.75400000013</v>
      </c>
      <c r="L97" s="153">
        <f t="shared" si="128"/>
        <v>475594.37900000013</v>
      </c>
      <c r="M97" s="153">
        <f t="shared" si="128"/>
        <v>1810485.8439999998</v>
      </c>
      <c r="N97" s="154">
        <f>F97-M97</f>
        <v>916572.90000000061</v>
      </c>
      <c r="O97" s="155">
        <f>F97/M97*100</f>
        <v>150.62579765743811</v>
      </c>
      <c r="P97" s="153">
        <f>P50+P88</f>
        <v>2528133.2445</v>
      </c>
      <c r="Q97" s="154">
        <f>F97-P97</f>
        <v>198925.49950000038</v>
      </c>
      <c r="R97" s="155">
        <f>F97/P97*100</f>
        <v>107.86847370219772</v>
      </c>
      <c r="S97" s="155">
        <f t="shared" ref="S97:S106" si="129">F97/E97*100</f>
        <v>53.934236851098859</v>
      </c>
      <c r="T97" s="153">
        <f>T50+T88</f>
        <v>2181411.156</v>
      </c>
      <c r="U97" s="154">
        <f>F97-T97</f>
        <v>545647.58800000045</v>
      </c>
      <c r="V97" s="155">
        <f>F97/T97*100</f>
        <v>125.01351414194384</v>
      </c>
    </row>
    <row r="98" spans="1:24" s="32" customFormat="1" ht="22.5" x14ac:dyDescent="0.3">
      <c r="A98" s="12"/>
      <c r="B98" s="16"/>
      <c r="C98" s="26"/>
      <c r="D98" s="55"/>
      <c r="E98" s="55"/>
      <c r="F98" s="49"/>
      <c r="G98" s="55"/>
      <c r="H98" s="55"/>
      <c r="I98" s="55"/>
      <c r="J98" s="55"/>
      <c r="K98" s="55"/>
      <c r="L98" s="55"/>
      <c r="M98" s="55"/>
      <c r="N98" s="88"/>
      <c r="O98" s="89"/>
      <c r="P98" s="55"/>
      <c r="Q98" s="88"/>
      <c r="R98" s="89"/>
      <c r="S98" s="89"/>
      <c r="T98" s="49"/>
      <c r="U98" s="88"/>
      <c r="V98" s="89"/>
    </row>
    <row r="99" spans="1:24" s="50" customFormat="1" ht="28.5" customHeight="1" x14ac:dyDescent="0.3">
      <c r="A99" s="47"/>
      <c r="B99" s="51" t="s">
        <v>27</v>
      </c>
      <c r="C99" s="53"/>
      <c r="D99" s="49">
        <f>D100+D101+D102</f>
        <v>133380.20000000001</v>
      </c>
      <c r="E99" s="49">
        <f>E100+E101+E102</f>
        <v>913884.69199999992</v>
      </c>
      <c r="F99" s="49">
        <f t="shared" si="127"/>
        <v>515408.63399999996</v>
      </c>
      <c r="G99" s="49">
        <f>G100+G101+G102</f>
        <v>59687.450000000004</v>
      </c>
      <c r="H99" s="49">
        <f t="shared" ref="H99:L99" si="130">H100+H101+H102</f>
        <v>59884.137000000002</v>
      </c>
      <c r="I99" s="49">
        <f t="shared" ref="I99:K99" si="131">I100+I101+I102</f>
        <v>64901.864000000001</v>
      </c>
      <c r="J99" s="49">
        <f t="shared" si="131"/>
        <v>95351.79</v>
      </c>
      <c r="K99" s="49">
        <f t="shared" si="131"/>
        <v>77675.923999999999</v>
      </c>
      <c r="L99" s="49">
        <f t="shared" si="130"/>
        <v>157907.46900000001</v>
      </c>
      <c r="M99" s="49">
        <f>M100+M101+M102</f>
        <v>610675.56999999995</v>
      </c>
      <c r="N99" s="84">
        <f>F99-M99</f>
        <v>-95266.935999999987</v>
      </c>
      <c r="O99" s="85">
        <f>F99/M99*100</f>
        <v>84.399746660898842</v>
      </c>
      <c r="P99" s="49">
        <f>P100+P101+P102</f>
        <v>610675.56999999995</v>
      </c>
      <c r="Q99" s="84">
        <f>F99-P99</f>
        <v>-95266.935999999987</v>
      </c>
      <c r="R99" s="85">
        <f>F99/P99*100</f>
        <v>84.399746660898842</v>
      </c>
      <c r="S99" s="85">
        <f t="shared" si="129"/>
        <v>56.39755633416388</v>
      </c>
      <c r="T99" s="49">
        <f>T100+T101+T102</f>
        <v>508206.23099999997</v>
      </c>
      <c r="U99" s="84">
        <f>F99-T99</f>
        <v>7202.4029999999912</v>
      </c>
      <c r="V99" s="85">
        <f>F99/T99*100</f>
        <v>101.41722052203646</v>
      </c>
    </row>
    <row r="100" spans="1:24" s="179" customFormat="1" ht="28.5" customHeight="1" x14ac:dyDescent="0.35">
      <c r="A100" s="178"/>
      <c r="B100" s="165" t="s">
        <v>159</v>
      </c>
      <c r="C100" s="127"/>
      <c r="D100" s="173">
        <f>D66</f>
        <v>0</v>
      </c>
      <c r="E100" s="173">
        <f>E66</f>
        <v>10995.7</v>
      </c>
      <c r="F100" s="174">
        <f>SUM(G100:L100)</f>
        <v>5497.8</v>
      </c>
      <c r="G100" s="173">
        <f t="shared" ref="G100:M101" si="132">G66</f>
        <v>0</v>
      </c>
      <c r="H100" s="173">
        <f t="shared" si="132"/>
        <v>0</v>
      </c>
      <c r="I100" s="173">
        <f t="shared" si="132"/>
        <v>2748.9</v>
      </c>
      <c r="J100" s="173">
        <f t="shared" si="132"/>
        <v>916.3</v>
      </c>
      <c r="K100" s="173">
        <f t="shared" si="132"/>
        <v>916.3</v>
      </c>
      <c r="L100" s="173">
        <f t="shared" si="132"/>
        <v>916.3</v>
      </c>
      <c r="M100" s="173">
        <f t="shared" si="132"/>
        <v>5497.8</v>
      </c>
      <c r="N100" s="175">
        <f t="shared" ref="N100:N101" si="133">F100-M100</f>
        <v>0</v>
      </c>
      <c r="O100" s="176">
        <f t="shared" ref="O100" si="134">F100/M100*100</f>
        <v>100</v>
      </c>
      <c r="P100" s="173">
        <f>P66</f>
        <v>5497.8</v>
      </c>
      <c r="Q100" s="175">
        <f t="shared" ref="Q100:Q101" si="135">F100-P100</f>
        <v>0</v>
      </c>
      <c r="R100" s="176">
        <f t="shared" ref="R100" si="136">F100/P100*100</f>
        <v>100</v>
      </c>
      <c r="S100" s="176">
        <f t="shared" ref="S100" si="137">F100/E100*100</f>
        <v>49.999545276790016</v>
      </c>
      <c r="T100" s="174">
        <f>T66</f>
        <v>0</v>
      </c>
      <c r="U100" s="175">
        <f t="shared" ref="U100:U101" si="138">F100-T100</f>
        <v>5497.8</v>
      </c>
      <c r="V100" s="176"/>
    </row>
    <row r="101" spans="1:24" s="179" customFormat="1" ht="28.5" customHeight="1" x14ac:dyDescent="0.35">
      <c r="A101" s="178"/>
      <c r="B101" s="165" t="s">
        <v>106</v>
      </c>
      <c r="C101" s="127"/>
      <c r="D101" s="173">
        <f>D67</f>
        <v>0</v>
      </c>
      <c r="E101" s="173">
        <f>E67</f>
        <v>3201.0839999999998</v>
      </c>
      <c r="F101" s="174">
        <f>SUM(G101:L101)</f>
        <v>3201.0839999999998</v>
      </c>
      <c r="G101" s="173">
        <f t="shared" si="132"/>
        <v>0</v>
      </c>
      <c r="H101" s="173">
        <f t="shared" si="132"/>
        <v>0</v>
      </c>
      <c r="I101" s="173">
        <f t="shared" si="132"/>
        <v>0</v>
      </c>
      <c r="J101" s="173">
        <f t="shared" si="132"/>
        <v>0</v>
      </c>
      <c r="K101" s="173">
        <f t="shared" si="132"/>
        <v>0</v>
      </c>
      <c r="L101" s="173">
        <f t="shared" si="132"/>
        <v>3201.0839999999998</v>
      </c>
      <c r="M101" s="173">
        <f t="shared" si="132"/>
        <v>3201.0839999999998</v>
      </c>
      <c r="N101" s="175">
        <f t="shared" si="133"/>
        <v>0</v>
      </c>
      <c r="O101" s="176">
        <f>F101/M101*100</f>
        <v>100</v>
      </c>
      <c r="P101" s="173">
        <f>P67</f>
        <v>3201.0839999999998</v>
      </c>
      <c r="Q101" s="175">
        <f t="shared" si="135"/>
        <v>0</v>
      </c>
      <c r="R101" s="176"/>
      <c r="S101" s="176">
        <f t="shared" si="129"/>
        <v>100</v>
      </c>
      <c r="T101" s="174">
        <f>T67</f>
        <v>14500.2</v>
      </c>
      <c r="U101" s="175">
        <f t="shared" si="138"/>
        <v>-11299.116000000002</v>
      </c>
      <c r="V101" s="176">
        <f>F101/T101*100</f>
        <v>22.076136880870607</v>
      </c>
    </row>
    <row r="102" spans="1:24" s="179" customFormat="1" ht="28.5" customHeight="1" x14ac:dyDescent="0.35">
      <c r="A102" s="178"/>
      <c r="B102" s="180" t="s">
        <v>69</v>
      </c>
      <c r="C102" s="127"/>
      <c r="D102" s="173">
        <f>D103+D104</f>
        <v>133380.20000000001</v>
      </c>
      <c r="E102" s="173">
        <f t="shared" ref="E102" si="139">E103+E104</f>
        <v>899687.90799999994</v>
      </c>
      <c r="F102" s="174">
        <f t="shared" si="127"/>
        <v>506709.75</v>
      </c>
      <c r="G102" s="173">
        <f t="shared" ref="G102:M102" si="140">G103+G104</f>
        <v>59687.450000000004</v>
      </c>
      <c r="H102" s="173">
        <f t="shared" ref="H102:L102" si="141">H103+H104</f>
        <v>59884.137000000002</v>
      </c>
      <c r="I102" s="173">
        <f t="shared" ref="I102:K102" si="142">I103+I104</f>
        <v>62152.964</v>
      </c>
      <c r="J102" s="173">
        <f t="shared" si="142"/>
        <v>94435.489999999991</v>
      </c>
      <c r="K102" s="173">
        <f t="shared" si="142"/>
        <v>76759.623999999996</v>
      </c>
      <c r="L102" s="173">
        <f t="shared" si="141"/>
        <v>153790.08500000002</v>
      </c>
      <c r="M102" s="173">
        <f t="shared" si="140"/>
        <v>601976.68599999999</v>
      </c>
      <c r="N102" s="175">
        <f>F102-M102</f>
        <v>-95266.935999999987</v>
      </c>
      <c r="O102" s="176">
        <f>F102/M102*100</f>
        <v>84.174314684339791</v>
      </c>
      <c r="P102" s="173">
        <f t="shared" ref="P102" si="143">P103+P104</f>
        <v>601976.68599999999</v>
      </c>
      <c r="Q102" s="175">
        <f>F102-P102</f>
        <v>-95266.935999999987</v>
      </c>
      <c r="R102" s="176">
        <f>F102/P102*100</f>
        <v>84.174314684339791</v>
      </c>
      <c r="S102" s="176">
        <f t="shared" si="129"/>
        <v>56.320613569922514</v>
      </c>
      <c r="T102" s="174">
        <f t="shared" ref="T102" si="144">T103+T104</f>
        <v>493706.03099999996</v>
      </c>
      <c r="U102" s="175">
        <f>F102-T102</f>
        <v>13003.719000000041</v>
      </c>
      <c r="V102" s="176">
        <f>F102/T102*100</f>
        <v>102.63389915931573</v>
      </c>
    </row>
    <row r="103" spans="1:24" s="162" customFormat="1" ht="28.5" customHeight="1" x14ac:dyDescent="0.35">
      <c r="A103" s="160"/>
      <c r="B103" s="161" t="s">
        <v>95</v>
      </c>
      <c r="C103" s="161"/>
      <c r="D103" s="126">
        <f>D69+D92</f>
        <v>129236.2</v>
      </c>
      <c r="E103" s="126">
        <f>E69+E92</f>
        <v>872748.89999999991</v>
      </c>
      <c r="F103" s="128">
        <f t="shared" si="127"/>
        <v>489980.50000000006</v>
      </c>
      <c r="G103" s="126">
        <f t="shared" ref="G103:M103" si="145">G69+G92</f>
        <v>58102.400000000001</v>
      </c>
      <c r="H103" s="126">
        <f t="shared" si="145"/>
        <v>58123.4</v>
      </c>
      <c r="I103" s="126">
        <f t="shared" si="145"/>
        <v>58121.9</v>
      </c>
      <c r="J103" s="126">
        <f t="shared" si="145"/>
        <v>92111.7</v>
      </c>
      <c r="K103" s="126">
        <f t="shared" si="145"/>
        <v>74506.399999999994</v>
      </c>
      <c r="L103" s="126">
        <f t="shared" si="145"/>
        <v>149014.70000000001</v>
      </c>
      <c r="M103" s="126">
        <f t="shared" si="145"/>
        <v>585216.69999999995</v>
      </c>
      <c r="N103" s="123">
        <f>F103-M103</f>
        <v>-95236.199999999895</v>
      </c>
      <c r="O103" s="124">
        <f>F103/M103*100</f>
        <v>83.726335902581056</v>
      </c>
      <c r="P103" s="126">
        <f>P69+P92</f>
        <v>585216.69999999995</v>
      </c>
      <c r="Q103" s="123">
        <f>F103-P103</f>
        <v>-95236.199999999895</v>
      </c>
      <c r="R103" s="124">
        <f>F103/P103*100</f>
        <v>83.726335902581056</v>
      </c>
      <c r="S103" s="124">
        <f t="shared" si="129"/>
        <v>56.142207684249165</v>
      </c>
      <c r="T103" s="128">
        <f>T69+T92</f>
        <v>481876.6</v>
      </c>
      <c r="U103" s="123">
        <f>F103-T103</f>
        <v>8103.9000000000815</v>
      </c>
      <c r="V103" s="124">
        <f>F103/T103*100</f>
        <v>101.68173760668189</v>
      </c>
    </row>
    <row r="104" spans="1:24" s="162" customFormat="1" ht="28.5" customHeight="1" x14ac:dyDescent="0.35">
      <c r="A104" s="160"/>
      <c r="B104" s="161" t="s">
        <v>94</v>
      </c>
      <c r="C104" s="161"/>
      <c r="D104" s="126">
        <f>D93+D70</f>
        <v>4144</v>
      </c>
      <c r="E104" s="126">
        <f>E93+E70</f>
        <v>26939.008000000005</v>
      </c>
      <c r="F104" s="128">
        <f t="shared" si="127"/>
        <v>16729.25</v>
      </c>
      <c r="G104" s="126">
        <f t="shared" ref="G104:M104" si="146">G93+G70</f>
        <v>1585.05</v>
      </c>
      <c r="H104" s="126">
        <f t="shared" si="146"/>
        <v>1760.7369999999999</v>
      </c>
      <c r="I104" s="126">
        <f t="shared" si="146"/>
        <v>4031.0639999999999</v>
      </c>
      <c r="J104" s="126">
        <f t="shared" si="146"/>
        <v>2323.7900000000004</v>
      </c>
      <c r="K104" s="126">
        <f t="shared" si="146"/>
        <v>2253.2240000000002</v>
      </c>
      <c r="L104" s="126">
        <f t="shared" si="146"/>
        <v>4775.3850000000002</v>
      </c>
      <c r="M104" s="126">
        <f t="shared" si="146"/>
        <v>16759.986000000001</v>
      </c>
      <c r="N104" s="123">
        <f>F104-M104</f>
        <v>-30.736000000000786</v>
      </c>
      <c r="O104" s="124">
        <f>F104/M104*100</f>
        <v>99.816610825331225</v>
      </c>
      <c r="P104" s="126">
        <f>P93+P70</f>
        <v>16759.986000000001</v>
      </c>
      <c r="Q104" s="123">
        <f>F104-P104</f>
        <v>-30.736000000000786</v>
      </c>
      <c r="R104" s="124">
        <f>F104/P104*100</f>
        <v>99.816610825331225</v>
      </c>
      <c r="S104" s="124">
        <f t="shared" si="129"/>
        <v>62.100467842022979</v>
      </c>
      <c r="T104" s="128">
        <f>T93+T70</f>
        <v>11829.431</v>
      </c>
      <c r="U104" s="123">
        <f>F104-T104</f>
        <v>4899.8189999999995</v>
      </c>
      <c r="V104" s="124">
        <f>F104/T104*100</f>
        <v>141.42058058413798</v>
      </c>
    </row>
    <row r="105" spans="1:24" s="8" customFormat="1" ht="23.25" x14ac:dyDescent="0.25">
      <c r="A105" s="28"/>
      <c r="B105" s="45"/>
      <c r="C105" s="17"/>
      <c r="D105" s="126"/>
      <c r="E105" s="126"/>
      <c r="F105" s="128"/>
      <c r="G105" s="126"/>
      <c r="H105" s="126"/>
      <c r="I105" s="126"/>
      <c r="J105" s="126"/>
      <c r="K105" s="126"/>
      <c r="L105" s="126"/>
      <c r="M105" s="126"/>
      <c r="N105" s="123"/>
      <c r="O105" s="124"/>
      <c r="P105" s="126"/>
      <c r="Q105" s="123"/>
      <c r="R105" s="124"/>
      <c r="S105" s="124"/>
      <c r="T105" s="128"/>
      <c r="U105" s="123"/>
      <c r="V105" s="124"/>
    </row>
    <row r="106" spans="1:24" s="157" customFormat="1" ht="46.5" x14ac:dyDescent="0.3">
      <c r="A106" s="159"/>
      <c r="B106" s="151" t="s">
        <v>122</v>
      </c>
      <c r="C106" s="158"/>
      <c r="D106" s="153">
        <f>D97+D99</f>
        <v>5189646.6890000002</v>
      </c>
      <c r="E106" s="153">
        <f>E97+E99</f>
        <v>5970151.1809999999</v>
      </c>
      <c r="F106" s="153">
        <f t="shared" si="127"/>
        <v>3242467.3780000005</v>
      </c>
      <c r="G106" s="153">
        <f t="shared" ref="G106:M106" si="147">G97+G99</f>
        <v>485522.424</v>
      </c>
      <c r="H106" s="153">
        <f t="shared" si="147"/>
        <v>512610.64199999999</v>
      </c>
      <c r="I106" s="153">
        <f t="shared" si="147"/>
        <v>493107.89099999989</v>
      </c>
      <c r="J106" s="153">
        <f t="shared" si="147"/>
        <v>566445.8949999999</v>
      </c>
      <c r="K106" s="153">
        <f t="shared" si="147"/>
        <v>551278.67800000007</v>
      </c>
      <c r="L106" s="153">
        <f t="shared" si="147"/>
        <v>633501.84800000011</v>
      </c>
      <c r="M106" s="153">
        <f t="shared" si="147"/>
        <v>2421161.4139999999</v>
      </c>
      <c r="N106" s="154">
        <f>F106-M106</f>
        <v>821305.96400000062</v>
      </c>
      <c r="O106" s="155">
        <f>F106/M106*100</f>
        <v>133.92198303057876</v>
      </c>
      <c r="P106" s="153">
        <f>P95+P72</f>
        <v>3138808.8145000003</v>
      </c>
      <c r="Q106" s="154">
        <f>F106-P106</f>
        <v>103658.56350000016</v>
      </c>
      <c r="R106" s="155">
        <f>F106/P106*100</f>
        <v>103.30248096096648</v>
      </c>
      <c r="S106" s="155">
        <f t="shared" si="129"/>
        <v>54.311311048858357</v>
      </c>
      <c r="T106" s="153">
        <f>T97+T99</f>
        <v>2689617.3870000001</v>
      </c>
      <c r="U106" s="154">
        <f>F106-T106</f>
        <v>552849.99100000039</v>
      </c>
      <c r="V106" s="155">
        <f>F106/T106*100</f>
        <v>120.55496791744974</v>
      </c>
      <c r="W106" s="153">
        <v>2689617.3870000006</v>
      </c>
      <c r="X106" s="153">
        <f>W106-T106</f>
        <v>0</v>
      </c>
    </row>
    <row r="107" spans="1:24" s="15" customFormat="1" ht="3.75" customHeight="1" x14ac:dyDescent="0.3">
      <c r="A107" s="37"/>
      <c r="B107" s="38"/>
      <c r="C107" s="39"/>
      <c r="D107" s="39"/>
      <c r="E107" s="40"/>
      <c r="F107" s="100"/>
      <c r="G107" s="40"/>
      <c r="H107" s="40"/>
      <c r="I107" s="40"/>
      <c r="J107" s="40"/>
      <c r="K107" s="40"/>
      <c r="L107" s="40"/>
      <c r="M107" s="40"/>
      <c r="N107" s="91"/>
      <c r="O107" s="92"/>
      <c r="P107" s="40"/>
      <c r="Q107" s="91"/>
      <c r="R107" s="92"/>
      <c r="S107" s="92"/>
      <c r="T107" s="100"/>
      <c r="U107" s="91"/>
      <c r="V107" s="92"/>
    </row>
    <row r="108" spans="1:24" s="15" customFormat="1" ht="111.75" customHeight="1" x14ac:dyDescent="0.4">
      <c r="A108" s="37"/>
      <c r="B108" s="22" t="s">
        <v>201</v>
      </c>
      <c r="C108" s="22"/>
      <c r="D108" s="22"/>
      <c r="E108" s="22"/>
      <c r="F108" s="22" t="s">
        <v>202</v>
      </c>
      <c r="G108" s="22"/>
      <c r="H108" s="22"/>
      <c r="I108" s="22"/>
      <c r="J108" s="22"/>
      <c r="K108" s="22"/>
      <c r="L108" s="22"/>
      <c r="M108" s="40"/>
      <c r="N108" s="91"/>
      <c r="O108" s="92"/>
      <c r="P108" s="40"/>
      <c r="Q108" s="91"/>
      <c r="R108" s="92"/>
      <c r="S108" s="92"/>
      <c r="T108" s="22"/>
      <c r="U108" s="91"/>
      <c r="V108" s="92"/>
    </row>
    <row r="109" spans="1:24" s="8" customFormat="1" ht="18" customHeight="1" x14ac:dyDescent="0.45">
      <c r="A109" s="6"/>
      <c r="B109" s="31" t="s">
        <v>51</v>
      </c>
      <c r="C109" s="19"/>
      <c r="D109" s="19"/>
      <c r="E109" s="19"/>
      <c r="F109" s="21"/>
      <c r="G109" s="21"/>
      <c r="H109" s="21"/>
      <c r="I109" s="21"/>
      <c r="J109" s="21"/>
      <c r="K109" s="21"/>
      <c r="L109" s="21"/>
      <c r="M109" s="7"/>
      <c r="N109" s="93"/>
      <c r="O109" s="94"/>
      <c r="P109" s="7"/>
      <c r="Q109" s="93"/>
      <c r="R109" s="94"/>
      <c r="S109" s="94"/>
      <c r="T109" s="21"/>
      <c r="U109" s="93"/>
      <c r="V109" s="94"/>
    </row>
    <row r="110" spans="1:24" s="8" customFormat="1" ht="30.75" x14ac:dyDescent="0.45">
      <c r="A110" s="6"/>
      <c r="B110" s="19"/>
      <c r="C110" s="19"/>
      <c r="D110" s="19"/>
      <c r="E110" s="138"/>
      <c r="F110" s="56"/>
      <c r="G110" s="21"/>
      <c r="H110" s="21"/>
      <c r="I110" s="21"/>
      <c r="J110" s="21"/>
      <c r="K110" s="21"/>
      <c r="L110" s="21"/>
      <c r="M110" s="7"/>
      <c r="N110" s="93"/>
      <c r="O110" s="94"/>
      <c r="P110" s="7"/>
      <c r="Q110" s="93"/>
      <c r="R110" s="94"/>
      <c r="S110" s="94"/>
      <c r="T110" s="56"/>
      <c r="U110" s="93"/>
      <c r="V110" s="94"/>
    </row>
    <row r="111" spans="1:24" s="4" customFormat="1" ht="30.75" hidden="1" x14ac:dyDescent="0.45">
      <c r="A111" s="29"/>
      <c r="B111" s="19"/>
      <c r="C111" s="19"/>
      <c r="D111" s="111">
        <v>5189646.6890000002</v>
      </c>
      <c r="E111" s="111">
        <v>5970151.1809999999</v>
      </c>
      <c r="F111" s="62">
        <v>3242467.378</v>
      </c>
      <c r="G111" s="112"/>
      <c r="H111" s="112"/>
      <c r="I111" s="112"/>
      <c r="J111" s="112"/>
      <c r="K111" s="112"/>
      <c r="L111" s="112"/>
      <c r="M111" s="62">
        <v>2421161.4139999999</v>
      </c>
      <c r="N111" s="5"/>
      <c r="O111" s="5"/>
      <c r="P111" s="22"/>
      <c r="Q111" s="5"/>
      <c r="R111" s="5"/>
      <c r="S111" s="5"/>
      <c r="T111" s="62"/>
      <c r="U111" s="5"/>
    </row>
    <row r="112" spans="1:24" ht="12" hidden="1" customHeight="1" x14ac:dyDescent="0.45">
      <c r="B112" s="31"/>
      <c r="C112" s="21"/>
      <c r="D112" s="21"/>
      <c r="E112" s="21"/>
      <c r="F112" s="56"/>
      <c r="G112" s="21"/>
      <c r="H112" s="21"/>
      <c r="I112" s="21"/>
      <c r="J112" s="21"/>
      <c r="K112" s="21"/>
      <c r="L112" s="21"/>
      <c r="T112" s="56"/>
    </row>
    <row r="113" spans="1:47" s="2" customFormat="1" ht="30.75" hidden="1" customHeight="1" x14ac:dyDescent="0.45">
      <c r="A113" s="30"/>
      <c r="B113" s="19"/>
      <c r="C113" s="19"/>
      <c r="D113" s="19"/>
      <c r="E113" s="19"/>
      <c r="F113" s="56"/>
      <c r="G113" s="21"/>
      <c r="H113" s="21"/>
      <c r="I113" s="21"/>
      <c r="J113" s="21"/>
      <c r="K113" s="21"/>
      <c r="L113" s="21"/>
      <c r="N113" s="147"/>
      <c r="O113" s="147"/>
      <c r="P113" s="147"/>
      <c r="Q113" s="147"/>
      <c r="R113" s="147"/>
      <c r="S113" s="147"/>
      <c r="T113" s="56"/>
      <c r="U113" s="147"/>
    </row>
    <row r="114" spans="1:47" s="2" customFormat="1" ht="30.75" hidden="1" customHeight="1" x14ac:dyDescent="0.45">
      <c r="A114" s="30"/>
      <c r="B114" s="19"/>
      <c r="C114" s="19"/>
      <c r="D114" s="19"/>
      <c r="E114" s="19"/>
      <c r="F114" s="56"/>
      <c r="G114" s="21"/>
      <c r="H114" s="21"/>
      <c r="I114" s="21"/>
      <c r="J114" s="21"/>
      <c r="K114" s="21"/>
      <c r="L114" s="21"/>
      <c r="N114" s="147"/>
      <c r="O114" s="147"/>
      <c r="P114" s="147"/>
      <c r="Q114" s="147"/>
      <c r="R114" s="147"/>
      <c r="S114" s="147"/>
      <c r="T114" s="56"/>
      <c r="U114" s="147"/>
    </row>
    <row r="115" spans="1:47" s="2" customFormat="1" ht="16.5" hidden="1" customHeight="1" x14ac:dyDescent="0.45">
      <c r="A115" s="30"/>
      <c r="B115" s="31"/>
      <c r="C115" s="21"/>
      <c r="D115" s="21"/>
      <c r="E115" s="21"/>
      <c r="F115" s="56"/>
      <c r="G115" s="21"/>
      <c r="H115" s="21"/>
      <c r="I115" s="21"/>
      <c r="J115" s="21"/>
      <c r="K115" s="21"/>
      <c r="L115" s="21"/>
      <c r="N115" s="147"/>
      <c r="O115" s="147"/>
      <c r="P115" s="147"/>
      <c r="Q115" s="147"/>
      <c r="R115" s="147"/>
      <c r="S115" s="147"/>
      <c r="T115" s="56"/>
      <c r="U115" s="147"/>
    </row>
    <row r="116" spans="1:47" ht="18.75" hidden="1" x14ac:dyDescent="0.3">
      <c r="B116" s="29"/>
      <c r="D116" s="111">
        <f>D111-D106</f>
        <v>0</v>
      </c>
      <c r="E116" s="111">
        <f>E111-E106</f>
        <v>0</v>
      </c>
      <c r="F116" s="111">
        <f>F111-F106</f>
        <v>0</v>
      </c>
      <c r="G116" s="33"/>
      <c r="H116" s="33"/>
      <c r="I116" s="33"/>
      <c r="J116" s="33"/>
      <c r="K116" s="33"/>
      <c r="L116" s="33"/>
      <c r="M116" s="111">
        <f>M111-M106</f>
        <v>0</v>
      </c>
      <c r="N116" s="193" t="s">
        <v>48</v>
      </c>
      <c r="O116" s="187"/>
      <c r="P116" s="96">
        <f>E50/12*6</f>
        <v>2453697.7425000002</v>
      </c>
      <c r="T116" s="111"/>
    </row>
    <row r="117" spans="1:47" ht="18.75" hidden="1" x14ac:dyDescent="0.3">
      <c r="B117" s="29"/>
      <c r="D117" s="62"/>
      <c r="E117" s="62"/>
      <c r="F117" s="62"/>
      <c r="M117" s="113"/>
      <c r="N117" s="147"/>
      <c r="O117" s="147"/>
      <c r="P117" s="96">
        <f>P116-P50</f>
        <v>0</v>
      </c>
    </row>
    <row r="118" spans="1:47" ht="18.75" hidden="1" customHeight="1" x14ac:dyDescent="0.3">
      <c r="B118" s="4"/>
      <c r="C118" s="3"/>
      <c r="D118" s="3"/>
      <c r="E118" s="112"/>
      <c r="F118" s="112"/>
      <c r="N118" s="186" t="s">
        <v>49</v>
      </c>
      <c r="O118" s="187"/>
      <c r="P118" s="95">
        <f>E88/12*6</f>
        <v>74435.501999999993</v>
      </c>
      <c r="T118" s="112"/>
    </row>
    <row r="119" spans="1:47" ht="18.75" hidden="1" x14ac:dyDescent="0.3">
      <c r="B119" s="4"/>
      <c r="C119" s="3"/>
      <c r="D119" s="3"/>
      <c r="E119" s="3"/>
      <c r="F119" s="3"/>
      <c r="N119" s="147"/>
      <c r="O119" s="147"/>
      <c r="P119" s="96">
        <f>P118-P88</f>
        <v>0</v>
      </c>
      <c r="T119" s="3"/>
    </row>
    <row r="120" spans="1:47" ht="22.5" hidden="1" x14ac:dyDescent="0.3">
      <c r="B120" s="4"/>
      <c r="C120" s="3"/>
      <c r="D120" s="3"/>
      <c r="E120" s="139"/>
      <c r="F120" s="139"/>
      <c r="N120" s="186" t="s">
        <v>50</v>
      </c>
      <c r="O120" s="187"/>
      <c r="P120" s="96">
        <f>P118+P91</f>
        <v>203671.70199999999</v>
      </c>
      <c r="T120" s="139"/>
    </row>
    <row r="121" spans="1:47" ht="18.75" hidden="1" x14ac:dyDescent="0.3">
      <c r="B121" s="4"/>
      <c r="C121" s="3"/>
      <c r="D121" s="3"/>
      <c r="E121" s="3"/>
      <c r="N121" s="147"/>
      <c r="O121" s="147"/>
      <c r="P121" s="96">
        <f>P120-P95</f>
        <v>0</v>
      </c>
    </row>
    <row r="122" spans="1:47" ht="18.75" x14ac:dyDescent="0.3">
      <c r="B122" s="4"/>
      <c r="C122" s="3"/>
      <c r="D122" s="3"/>
      <c r="E122" s="3"/>
    </row>
    <row r="123" spans="1:47" ht="18.75" x14ac:dyDescent="0.3">
      <c r="B123" s="141"/>
      <c r="C123" s="3"/>
      <c r="D123" s="3"/>
      <c r="E123" s="3"/>
    </row>
    <row r="124" spans="1:47" ht="18.75" x14ac:dyDescent="0.3">
      <c r="B124" s="4"/>
      <c r="C124" s="3"/>
      <c r="D124" s="3"/>
      <c r="E124" s="3"/>
    </row>
    <row r="125" spans="1:47" s="20" customFormat="1" ht="18.75" x14ac:dyDescent="0.3">
      <c r="B125" s="4"/>
      <c r="C125" s="3"/>
      <c r="D125" s="3"/>
      <c r="E125" s="3"/>
      <c r="F125" s="3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33"/>
      <c r="U125" s="1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s="20" customFormat="1" ht="18.75" x14ac:dyDescent="0.3">
      <c r="B126" s="4"/>
      <c r="C126" s="3"/>
      <c r="D126" s="3"/>
      <c r="E126" s="112"/>
      <c r="F126" s="142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42"/>
      <c r="U126" s="1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s="20" customFormat="1" ht="18.75" x14ac:dyDescent="0.3">
      <c r="B127" s="4"/>
      <c r="C127" s="3"/>
      <c r="D127" s="143"/>
      <c r="E127" s="3"/>
      <c r="F127" s="3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33"/>
      <c r="U127" s="1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s="20" customFormat="1" ht="18.75" x14ac:dyDescent="0.3">
      <c r="B128" s="4"/>
      <c r="C128" s="3"/>
      <c r="D128" s="3"/>
      <c r="E128" s="3"/>
      <c r="F128" s="3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33"/>
      <c r="U128" s="1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2:47" s="20" customFormat="1" ht="22.5" x14ac:dyDescent="0.3">
      <c r="B129" s="4"/>
      <c r="C129" s="3"/>
      <c r="D129" s="140"/>
      <c r="E129" s="3"/>
      <c r="F129" s="3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33"/>
      <c r="U129" s="1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2:47" s="20" customFormat="1" ht="18.75" x14ac:dyDescent="0.3">
      <c r="B130" s="4"/>
      <c r="C130" s="3"/>
      <c r="D130" s="3"/>
      <c r="E130" s="3"/>
      <c r="F130" s="142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42"/>
      <c r="U130" s="1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2:47" s="20" customFormat="1" ht="18.75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33"/>
      <c r="U131" s="1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2:47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33"/>
      <c r="U132" s="1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2:47" s="20" customFormat="1" ht="18.75" x14ac:dyDescent="0.3">
      <c r="B133" s="29"/>
      <c r="F133" s="3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33"/>
      <c r="U133" s="1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2:47" s="20" customFormat="1" ht="18.75" x14ac:dyDescent="0.3">
      <c r="B134" s="29"/>
      <c r="F134" s="3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33"/>
      <c r="U134" s="1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</sheetData>
  <mergeCells count="31">
    <mergeCell ref="N120:O120"/>
    <mergeCell ref="C23:C25"/>
    <mergeCell ref="N116:O116"/>
    <mergeCell ref="V3:V4"/>
    <mergeCell ref="M3:M4"/>
    <mergeCell ref="N3:N4"/>
    <mergeCell ref="P3:P4"/>
    <mergeCell ref="Q3:Q4"/>
    <mergeCell ref="R3:R4"/>
    <mergeCell ref="S3:S4"/>
    <mergeCell ref="T3:T4"/>
    <mergeCell ref="U3:U4"/>
    <mergeCell ref="G3:G4"/>
    <mergeCell ref="F3:F4"/>
    <mergeCell ref="O3:O4"/>
    <mergeCell ref="C3:C4"/>
    <mergeCell ref="A1:V1"/>
    <mergeCell ref="A6:V6"/>
    <mergeCell ref="A73:V73"/>
    <mergeCell ref="A96:V96"/>
    <mergeCell ref="N118:O118"/>
    <mergeCell ref="A3:A4"/>
    <mergeCell ref="B3:B4"/>
    <mergeCell ref="D3:D4"/>
    <mergeCell ref="E3:E4"/>
    <mergeCell ref="L3:L4"/>
    <mergeCell ref="H3:H4"/>
    <mergeCell ref="I3:I4"/>
    <mergeCell ref="J3:J4"/>
    <mergeCell ref="C15:C17"/>
    <mergeCell ref="K3:K4"/>
  </mergeCells>
  <printOptions horizontalCentered="1"/>
  <pageMargins left="0.39370078740157483" right="0" top="0" bottom="0" header="0.23622047244094491" footer="0.11811023622047245"/>
  <pageSetup paperSize="8" scale="63" fitToHeight="6" orientation="landscape" horizontalDpi="300" verticalDpi="300" r:id="rId1"/>
  <headerFooter alignWithMargins="0"/>
  <rowBreaks count="1" manualBreakCount="1">
    <brk id="8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2023-07-06T09:53:05Z</cp:lastPrinted>
  <dcterms:created xsi:type="dcterms:W3CDTF">1996-10-08T23:32:33Z</dcterms:created>
  <dcterms:modified xsi:type="dcterms:W3CDTF">2023-07-07T06:59:35Z</dcterms:modified>
</cp:coreProperties>
</file>